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696" activeTab="2"/>
  </bookViews>
  <sheets>
    <sheet name="Rozpočet" sheetId="1" r:id="rId1"/>
    <sheet name="Seznam věcí-návrh" sheetId="2" r:id="rId2"/>
    <sheet name="Skutečné náklady" sheetId="3" r:id="rId3"/>
    <sheet name="Skutečný seznam věcí" sheetId="4" r:id="rId4"/>
    <sheet name="Jízdní řády" sheetId="5" r:id="rId5"/>
  </sheets>
  <definedNames>
    <definedName name="DOLAR">'Rozpočet'!$B$3</definedName>
    <definedName name="EURO">'Rozpočet'!$B$2</definedName>
    <definedName name="EUROsa">'Rozpočet'!#REF!</definedName>
    <definedName name="RUBL">'Rozpočet'!$B$4</definedName>
    <definedName name="TUGRIK">'Rozpočet'!$B$5</definedName>
    <definedName name="YUAN">'Rozpočet'!$B$1</definedName>
  </definedNames>
  <calcPr fullCalcOnLoad="1"/>
</workbook>
</file>

<file path=xl/sharedStrings.xml><?xml version="1.0" encoding="utf-8"?>
<sst xmlns="http://schemas.openxmlformats.org/spreadsheetml/2006/main" count="803" uniqueCount="410">
  <si>
    <t>Víza</t>
  </si>
  <si>
    <t>Mongolsko</t>
  </si>
  <si>
    <t>Čína (2vstupy)</t>
  </si>
  <si>
    <t>Rusko (tranzit)</t>
  </si>
  <si>
    <t>placeno v ČR</t>
  </si>
  <si>
    <t>Letenky</t>
  </si>
  <si>
    <t>výstupní výzum</t>
  </si>
  <si>
    <t>placeno v Číně</t>
  </si>
  <si>
    <t>YUAN</t>
  </si>
  <si>
    <t>DOLAR</t>
  </si>
  <si>
    <t>Placeno v Mongolsku</t>
  </si>
  <si>
    <t>Placeno v Rusku</t>
  </si>
  <si>
    <t>RUBL</t>
  </si>
  <si>
    <t>Vlak B-UB</t>
  </si>
  <si>
    <t>benzín</t>
  </si>
  <si>
    <t>Ubytování UB</t>
  </si>
  <si>
    <t>Ubytování B</t>
  </si>
  <si>
    <t>Knihy</t>
  </si>
  <si>
    <t>LP Mongolsko</t>
  </si>
  <si>
    <t>Mandarin phrasebook</t>
  </si>
  <si>
    <t>Ruština</t>
  </si>
  <si>
    <t>Mongolian phrasebook</t>
  </si>
  <si>
    <t>Trans siberian handbook</t>
  </si>
  <si>
    <t>sešit</t>
  </si>
  <si>
    <t>mapa Moskvy z internetu</t>
  </si>
  <si>
    <t>další z internetu</t>
  </si>
  <si>
    <t>Foto</t>
  </si>
  <si>
    <t>canon</t>
  </si>
  <si>
    <t>stativ</t>
  </si>
  <si>
    <t>polar.filtr</t>
  </si>
  <si>
    <t>mezikroužky</t>
  </si>
  <si>
    <t>UV</t>
  </si>
  <si>
    <t>samospoušť</t>
  </si>
  <si>
    <t>stěteček</t>
  </si>
  <si>
    <t>baterie 2CR5</t>
  </si>
  <si>
    <t>vytah.filmu</t>
  </si>
  <si>
    <t>Pentax</t>
  </si>
  <si>
    <t>Spací věci</t>
  </si>
  <si>
    <t>stan</t>
  </si>
  <si>
    <t>spacák</t>
  </si>
  <si>
    <t>karimatka</t>
  </si>
  <si>
    <t>Doklady</t>
  </si>
  <si>
    <t>pas</t>
  </si>
  <si>
    <t>Alpenverein</t>
  </si>
  <si>
    <t>2xfoto</t>
  </si>
  <si>
    <t>vizitky</t>
  </si>
  <si>
    <t>3xtužka</t>
  </si>
  <si>
    <t>Výzbroj</t>
  </si>
  <si>
    <t>čelovka</t>
  </si>
  <si>
    <t>baterie?</t>
  </si>
  <si>
    <t>kreditní karta</t>
  </si>
  <si>
    <t>vařič</t>
  </si>
  <si>
    <t>láhev na benzín</t>
  </si>
  <si>
    <t>ešus</t>
  </si>
  <si>
    <t>hrneček</t>
  </si>
  <si>
    <t>nůž Victorinox</t>
  </si>
  <si>
    <t>hodinky</t>
  </si>
  <si>
    <t>lžíce</t>
  </si>
  <si>
    <t>zápalky</t>
  </si>
  <si>
    <t>nepromokavé?</t>
  </si>
  <si>
    <t>sportpáska</t>
  </si>
  <si>
    <t>kontakty na hostely</t>
  </si>
  <si>
    <t>?</t>
  </si>
  <si>
    <t>tašku na krk</t>
  </si>
  <si>
    <t>pásek na peníze</t>
  </si>
  <si>
    <t>batoh</t>
  </si>
  <si>
    <t>Dárky</t>
  </si>
  <si>
    <t>kopie pasu</t>
  </si>
  <si>
    <t>lepidlo</t>
  </si>
  <si>
    <t>adresy</t>
  </si>
  <si>
    <t>Oblečení</t>
  </si>
  <si>
    <t>GORETEX bundu</t>
  </si>
  <si>
    <t>odepínací kalhoty</t>
  </si>
  <si>
    <t>Windstoper kalhoty</t>
  </si>
  <si>
    <t>Polartech bunda</t>
  </si>
  <si>
    <t>boty - Adidas</t>
  </si>
  <si>
    <t>sandále</t>
  </si>
  <si>
    <t>triko Salewa</t>
  </si>
  <si>
    <t>2xtriko Moira</t>
  </si>
  <si>
    <t>spodky Moira</t>
  </si>
  <si>
    <t>2x kraťasy</t>
  </si>
  <si>
    <t>2x ponožky normál</t>
  </si>
  <si>
    <t>1x Moira pon.</t>
  </si>
  <si>
    <t>1x silné ponožky</t>
  </si>
  <si>
    <t>3x triko</t>
  </si>
  <si>
    <t>1x čepice</t>
  </si>
  <si>
    <t>1x šátek</t>
  </si>
  <si>
    <t>1x čelenka Windblock</t>
  </si>
  <si>
    <t>1x čelenka Moira</t>
  </si>
  <si>
    <t>Léky</t>
  </si>
  <si>
    <t>paralén</t>
  </si>
  <si>
    <t>Vitamíny</t>
  </si>
  <si>
    <t>endiaron</t>
  </si>
  <si>
    <t>peroxid vodíku</t>
  </si>
  <si>
    <t>náplast polštářková</t>
  </si>
  <si>
    <t>náplast v roli</t>
  </si>
  <si>
    <t>antobiotikum</t>
  </si>
  <si>
    <t>Fastum Gel</t>
  </si>
  <si>
    <t>mast do očí</t>
  </si>
  <si>
    <t>šňůra na prádlo</t>
  </si>
  <si>
    <t>rukavice Windstoper</t>
  </si>
  <si>
    <t>Hygiena</t>
  </si>
  <si>
    <t>kartáček</t>
  </si>
  <si>
    <t>zubní pasta</t>
  </si>
  <si>
    <t>toaletní papír</t>
  </si>
  <si>
    <t>opalovací krém</t>
  </si>
  <si>
    <t>nivea</t>
  </si>
  <si>
    <t>náhr.brýle</t>
  </si>
  <si>
    <t>baterie C123A</t>
  </si>
  <si>
    <t>filtr na vodu</t>
  </si>
  <si>
    <t>zapalovače</t>
  </si>
  <si>
    <t>jehly a nítě</t>
  </si>
  <si>
    <t>rybářské věci</t>
  </si>
  <si>
    <t>Jídlo</t>
  </si>
  <si>
    <t>čaj</t>
  </si>
  <si>
    <t>práškové mléko</t>
  </si>
  <si>
    <t>šuměnky</t>
  </si>
  <si>
    <t>labelo</t>
  </si>
  <si>
    <t>šampón</t>
  </si>
  <si>
    <t>gum.rukavice</t>
  </si>
  <si>
    <t>ručník</t>
  </si>
  <si>
    <t>útěrka</t>
  </si>
  <si>
    <t>slabý kulich</t>
  </si>
  <si>
    <t>+malý batoh</t>
  </si>
  <si>
    <t>kapesníky</t>
  </si>
  <si>
    <t>spodní prádlo</t>
  </si>
  <si>
    <t>prášek na praní</t>
  </si>
  <si>
    <t>sůl</t>
  </si>
  <si>
    <t>Peníze</t>
  </si>
  <si>
    <t>AMEX</t>
  </si>
  <si>
    <t>dolary</t>
  </si>
  <si>
    <t>oční kapky</t>
  </si>
  <si>
    <t>obvazy</t>
  </si>
  <si>
    <t>Canesten</t>
  </si>
  <si>
    <t>hůlky</t>
  </si>
  <si>
    <t>pohledy ČR</t>
  </si>
  <si>
    <t>kindersurprise</t>
  </si>
  <si>
    <t>tužky</t>
  </si>
  <si>
    <t>omalovánky</t>
  </si>
  <si>
    <t>info o ČR</t>
  </si>
  <si>
    <t>angličáky</t>
  </si>
  <si>
    <t>Beijing</t>
  </si>
  <si>
    <t>Datong</t>
  </si>
  <si>
    <t>UB</t>
  </si>
  <si>
    <t>Erenhot/Erlian</t>
  </si>
  <si>
    <t>Darkhan</t>
  </si>
  <si>
    <t>Zamun Uud</t>
  </si>
  <si>
    <t>Sukhbatar</t>
  </si>
  <si>
    <t>Hohhot</t>
  </si>
  <si>
    <t>Nauski</t>
  </si>
  <si>
    <t>Ulan-Ude</t>
  </si>
  <si>
    <t>Irkutsk</t>
  </si>
  <si>
    <t>Moscow</t>
  </si>
  <si>
    <t>2 5</t>
  </si>
  <si>
    <t>1 2</t>
  </si>
  <si>
    <t>3 6</t>
  </si>
  <si>
    <t>1 4</t>
  </si>
  <si>
    <t>1-7</t>
  </si>
  <si>
    <t>Sainshand</t>
  </si>
  <si>
    <t xml:space="preserve">100520
161000
186000
</t>
  </si>
  <si>
    <t>Beijing-UB-Moscow</t>
  </si>
  <si>
    <t>Beijing-UB</t>
  </si>
  <si>
    <t>UB-Moscow</t>
  </si>
  <si>
    <t>Erlian-UB</t>
  </si>
  <si>
    <t>61651
97100
108990
85300
88270</t>
  </si>
  <si>
    <t>15hours
Hard-4100
Soft-9700
12hours
15500</t>
  </si>
  <si>
    <t>8 hours
Hard-2700
Soft-6700</t>
  </si>
  <si>
    <t>UB-Irkutsk</t>
  </si>
  <si>
    <t>plavky</t>
  </si>
  <si>
    <t>krém po spálení, Panthenol</t>
  </si>
  <si>
    <t>houbička</t>
  </si>
  <si>
    <t>polívky</t>
  </si>
  <si>
    <t>konzervy</t>
  </si>
  <si>
    <t>česnek</t>
  </si>
  <si>
    <t>GPS</t>
  </si>
  <si>
    <t>? 1:45</t>
  </si>
  <si>
    <t>? 23:20</t>
  </si>
  <si>
    <t>? 7:30</t>
  </si>
  <si>
    <t>? 17:30</t>
  </si>
  <si>
    <t>kompas</t>
  </si>
  <si>
    <t>Kreml</t>
  </si>
  <si>
    <t>Moskva</t>
  </si>
  <si>
    <t>Lístky</t>
  </si>
  <si>
    <t>Z letiště</t>
  </si>
  <si>
    <t>Ostankino</t>
  </si>
  <si>
    <t>Filmy</t>
  </si>
  <si>
    <t>Novoděviči</t>
  </si>
  <si>
    <t>Peking</t>
  </si>
  <si>
    <t>z letiště</t>
  </si>
  <si>
    <t>Forbidden city</t>
  </si>
  <si>
    <t>Summer palace</t>
  </si>
  <si>
    <t>Undeground</t>
  </si>
  <si>
    <t>Temple of Heaven</t>
  </si>
  <si>
    <t>Lama Temple</t>
  </si>
  <si>
    <t>jeskyně</t>
  </si>
  <si>
    <t>doprava</t>
  </si>
  <si>
    <t>jídlo</t>
  </si>
  <si>
    <t>Vlak UB-B</t>
  </si>
  <si>
    <t>TUGRIK</t>
  </si>
  <si>
    <t>Confusion temple</t>
  </si>
  <si>
    <t>Ambargaisgalant</t>
  </si>
  <si>
    <t>Khovsgol</t>
  </si>
  <si>
    <t>Khorgo</t>
  </si>
  <si>
    <t>Erdene Zuu</t>
  </si>
  <si>
    <t>kůň</t>
  </si>
  <si>
    <t>UB-muzeum</t>
  </si>
  <si>
    <t>rybaření</t>
  </si>
  <si>
    <t>Khongoryn Els</t>
  </si>
  <si>
    <t>Pronájem auta</t>
  </si>
  <si>
    <t>Mityanyu</t>
  </si>
  <si>
    <t>USD</t>
  </si>
  <si>
    <t>USD 30</t>
  </si>
  <si>
    <t>ATM 6000CZK</t>
  </si>
  <si>
    <t>obal proti RTG</t>
  </si>
  <si>
    <t>dalekohled</t>
  </si>
  <si>
    <t>CELKEM v místní měně</t>
  </si>
  <si>
    <t>CELKEM 2x v místní měně</t>
  </si>
  <si>
    <t>CELKEM 2x USD</t>
  </si>
  <si>
    <t>CELKEM CZK</t>
  </si>
  <si>
    <t>CELKEM 2x CZK</t>
  </si>
  <si>
    <t>AMEX 1000+400</t>
  </si>
  <si>
    <t>EUR</t>
  </si>
  <si>
    <t>AMEX-USD</t>
  </si>
  <si>
    <t>AMEX-DEM</t>
  </si>
  <si>
    <t>celkem s sebou</t>
  </si>
  <si>
    <t>RUB</t>
  </si>
  <si>
    <t>TUGRIG</t>
  </si>
  <si>
    <t>EC/MC</t>
  </si>
  <si>
    <t>výměna Moskva</t>
  </si>
  <si>
    <t>Jednotlivé ceny</t>
  </si>
  <si>
    <t>TUG</t>
  </si>
  <si>
    <t>Kreml-kompletní</t>
  </si>
  <si>
    <t>Taxi-z Šeremetěvo-2</t>
  </si>
  <si>
    <t>Taxi-na Šeremetěvo-2</t>
  </si>
  <si>
    <t>Toll do UB</t>
  </si>
  <si>
    <t>vlak UB-Jining</t>
  </si>
  <si>
    <t xml:space="preserve">autobus z letiště </t>
  </si>
  <si>
    <t>Forbiden city-komplet</t>
  </si>
  <si>
    <t>Erdene Zyy</t>
  </si>
  <si>
    <t>Jingshan park</t>
  </si>
  <si>
    <t>Far Eas Hostel</t>
  </si>
  <si>
    <t>Vlak Zamyyn Uud-UB</t>
  </si>
  <si>
    <t>taxi Erlian-Zamyyn Uud</t>
  </si>
  <si>
    <t>vlak Jining-Datong</t>
  </si>
  <si>
    <t>Yungang Grottes</t>
  </si>
  <si>
    <t>vlak Datong-Beijing</t>
  </si>
  <si>
    <t>Yong He Gong / Lama temple</t>
  </si>
  <si>
    <t>Jízdenka na metro</t>
  </si>
  <si>
    <t>Gangan monastery</t>
  </si>
  <si>
    <t>úschovna v Kremlu</t>
  </si>
  <si>
    <t>Kharkhorin</t>
  </si>
  <si>
    <t>trolejbus</t>
  </si>
  <si>
    <t>Beijing Int.Hostel</t>
  </si>
  <si>
    <t>výměna Beijing</t>
  </si>
  <si>
    <t>Summer palace-tower of fregnance of buddha</t>
  </si>
  <si>
    <t>Summer palace-garden of virtua and harmony</t>
  </si>
  <si>
    <t>odletová taxa</t>
  </si>
  <si>
    <t>letenky</t>
  </si>
  <si>
    <t>CZK</t>
  </si>
  <si>
    <t>víza Rusko</t>
  </si>
  <si>
    <t>víza Čína</t>
  </si>
  <si>
    <t>víza Mongolsko</t>
  </si>
  <si>
    <t>Khustai NP</t>
  </si>
  <si>
    <t>výměna UB1</t>
  </si>
  <si>
    <t>výměna UB2</t>
  </si>
  <si>
    <t>útrata Moskva</t>
  </si>
  <si>
    <t>útrata Mongolsko</t>
  </si>
  <si>
    <t>zbylo</t>
  </si>
  <si>
    <t>útrata Čína2</t>
  </si>
  <si>
    <t>útrata Čína1</t>
  </si>
  <si>
    <t>náhradní tkaničky</t>
  </si>
  <si>
    <t>boty</t>
  </si>
  <si>
    <t>lankový zámek na kolo</t>
  </si>
  <si>
    <t>pytlík gumiček</t>
  </si>
  <si>
    <t>treky na batoh</t>
  </si>
  <si>
    <t>10m</t>
  </si>
  <si>
    <t>rep. šnůra 5mm</t>
  </si>
  <si>
    <t>monopod Manfrotto 479-4b/kd07</t>
  </si>
  <si>
    <t>foto</t>
  </si>
  <si>
    <t>rep. šnůra 3mm</t>
  </si>
  <si>
    <t>1m</t>
  </si>
  <si>
    <t>láhec na benzín 0.6</t>
  </si>
  <si>
    <t>benzínový vařič MSR</t>
  </si>
  <si>
    <t>sirky</t>
  </si>
  <si>
    <t>filmy FUJI</t>
  </si>
  <si>
    <t>film safe bag ISO200</t>
  </si>
  <si>
    <t>spacák Yukon Super</t>
  </si>
  <si>
    <t>TEWA sandály</t>
  </si>
  <si>
    <t>boty trekové Addidas</t>
  </si>
  <si>
    <t>zámek FAB</t>
  </si>
  <si>
    <t>bunda Polartech</t>
  </si>
  <si>
    <t>čelenka Windblock</t>
  </si>
  <si>
    <t>klobouk Ranger</t>
  </si>
  <si>
    <t>kalhoty Windstoper+obal</t>
  </si>
  <si>
    <t>obvaz</t>
  </si>
  <si>
    <t>bunda Goretex</t>
  </si>
  <si>
    <t>nákolenka</t>
  </si>
  <si>
    <t>rukavice Windstopper</t>
  </si>
  <si>
    <t>kulich slabý</t>
  </si>
  <si>
    <t>kraťasy do města modrozelené</t>
  </si>
  <si>
    <t>kraťasy černé</t>
  </si>
  <si>
    <t>kraťasy šusťákové</t>
  </si>
  <si>
    <t>nátělník Moira</t>
  </si>
  <si>
    <t>tričko Moira s krátkým rukávem</t>
  </si>
  <si>
    <t>tričko Moira - zimní</t>
  </si>
  <si>
    <t>mikina Salewa</t>
  </si>
  <si>
    <t>ponožky Coolmax</t>
  </si>
  <si>
    <t>ponožky modré</t>
  </si>
  <si>
    <t>kalhoty odepínací</t>
  </si>
  <si>
    <t>kapesník</t>
  </si>
  <si>
    <t>slipy</t>
  </si>
  <si>
    <t>tričko krátký rukáv</t>
  </si>
  <si>
    <t>ponožky Moira slabé modré</t>
  </si>
  <si>
    <t>mikina Athena šedé</t>
  </si>
  <si>
    <t>tričko na spaní-šedé</t>
  </si>
  <si>
    <t>ponožky bílé na spaní</t>
  </si>
  <si>
    <t>ručník menší</t>
  </si>
  <si>
    <t>baťůžek skládací, modrý</t>
  </si>
  <si>
    <t>batoh Alp 80 Yukon</t>
  </si>
  <si>
    <t>obaly na knihy A4</t>
  </si>
  <si>
    <t>obaly na knihy A5</t>
  </si>
  <si>
    <t>řidičák</t>
  </si>
  <si>
    <t>MŘP</t>
  </si>
  <si>
    <t>baterie AA</t>
  </si>
  <si>
    <t>izolační fólie Al</t>
  </si>
  <si>
    <t>AMEX - doklady o nákupu</t>
  </si>
  <si>
    <t>ofocené pasy a víza</t>
  </si>
  <si>
    <t>hodinky CASIO</t>
  </si>
  <si>
    <t>slovník A-Č</t>
  </si>
  <si>
    <t>čepice Lyon</t>
  </si>
  <si>
    <t>šátek</t>
  </si>
  <si>
    <t>obal nepromokavý L</t>
  </si>
  <si>
    <t>obal nepromokavý M</t>
  </si>
  <si>
    <t>foto Pentax Espio 928</t>
  </si>
  <si>
    <t>obal zelený Tatonka</t>
  </si>
  <si>
    <t>dálková spoušť</t>
  </si>
  <si>
    <t>mezikroužky 12+20</t>
  </si>
  <si>
    <t>malý stativ</t>
  </si>
  <si>
    <t>lenspen</t>
  </si>
  <si>
    <t>hadřík B+W</t>
  </si>
  <si>
    <t>papír na záchod</t>
  </si>
  <si>
    <t>Mongolsko LP</t>
  </si>
  <si>
    <t>Mongolian Phrasebook</t>
  </si>
  <si>
    <t>Ruština-konverzace/průvodce/gramatika/slovník - INFOA</t>
  </si>
  <si>
    <t>řetízek na zámek</t>
  </si>
  <si>
    <t>lepenka průhledná</t>
  </si>
  <si>
    <t>náplast široká</t>
  </si>
  <si>
    <t>lepidlo Purocel</t>
  </si>
  <si>
    <t>ACC200</t>
  </si>
  <si>
    <t>čistidlo na vodu Tramp</t>
  </si>
  <si>
    <t>čelovka Petzl Duo + 4xNiCd</t>
  </si>
  <si>
    <t>náhradní brýle+pouzdro</t>
  </si>
  <si>
    <t>klipy na brýle Polaroid</t>
  </si>
  <si>
    <t>karabina oválná</t>
  </si>
  <si>
    <t>hra Memo</t>
  </si>
  <si>
    <t>foto Canon EOS3+objektiv</t>
  </si>
  <si>
    <t>pytlíky ZIP</t>
  </si>
  <si>
    <t>pouzdro na brýle</t>
  </si>
  <si>
    <t>Offoff</t>
  </si>
  <si>
    <t>oblečení</t>
  </si>
  <si>
    <t>spaní</t>
  </si>
  <si>
    <t>hygiena</t>
  </si>
  <si>
    <t>průvodce</t>
  </si>
  <si>
    <t>doklady</t>
  </si>
  <si>
    <t>lékárna</t>
  </si>
  <si>
    <t>vybavení</t>
  </si>
  <si>
    <t>kuchyně</t>
  </si>
  <si>
    <t>baterie CR123A</t>
  </si>
  <si>
    <t>Název</t>
  </si>
  <si>
    <t>Množství</t>
  </si>
  <si>
    <t>Skupina</t>
  </si>
  <si>
    <t>Poznámka</t>
  </si>
  <si>
    <t>Kdo</t>
  </si>
  <si>
    <t>TMa</t>
  </si>
  <si>
    <t>zbytečné</t>
  </si>
  <si>
    <t>lepidlo vteřinové</t>
  </si>
  <si>
    <t>jedno chybělo, lépe 3x</t>
  </si>
  <si>
    <t>polar.filtr 77mm+redukce</t>
  </si>
  <si>
    <t>nepoužito</t>
  </si>
  <si>
    <t>očkovací průkaz mezinárodní</t>
  </si>
  <si>
    <t>vesta do města</t>
  </si>
  <si>
    <t>hodila se</t>
  </si>
  <si>
    <t>černý pytel 60x115</t>
  </si>
  <si>
    <t>sezení a zabalení batohů do letadla</t>
  </si>
  <si>
    <t>hodila se jako šňůra na prádlo</t>
  </si>
  <si>
    <t>kolíčky na prádlo</t>
  </si>
  <si>
    <t>neměli jsme</t>
  </si>
  <si>
    <t>do letadla a do města</t>
  </si>
  <si>
    <t>na LP a mapy</t>
  </si>
  <si>
    <t>na boty</t>
  </si>
  <si>
    <t>utraceno</t>
  </si>
  <si>
    <t>v CZK</t>
  </si>
  <si>
    <t>EURO</t>
  </si>
  <si>
    <t>jeep na den</t>
  </si>
  <si>
    <t>jídlo pro řidiče</t>
  </si>
  <si>
    <t>autobus Beijing-Huairou</t>
  </si>
  <si>
    <t>taxi Huairou-Mutinyu</t>
  </si>
  <si>
    <t>vstup Mutyniu</t>
  </si>
  <si>
    <t>45?</t>
  </si>
  <si>
    <t>hřbitov Novoděviči</t>
  </si>
  <si>
    <t>Hotelbus Beijing-Erlian</t>
  </si>
  <si>
    <t>Čína</t>
  </si>
  <si>
    <t>benzín 76</t>
  </si>
  <si>
    <t>výměna Zamyyn Uud</t>
  </si>
  <si>
    <t>výměna UB3</t>
  </si>
  <si>
    <t>B-complex</t>
  </si>
  <si>
    <t>novější než 1996 (s velkou hlavou)</t>
  </si>
  <si>
    <t>10xSuperia</t>
  </si>
  <si>
    <t>Total</t>
  </si>
  <si>
    <t>Pro 2 osoby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</si>
</sst>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2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4" max="4" width="16.8515625" style="0" customWidth="1"/>
    <col min="5" max="5" width="18.57421875" style="0" customWidth="1"/>
    <col min="6" max="6" width="15.00390625" style="0" customWidth="1"/>
  </cols>
  <sheetData>
    <row r="1" spans="1:2" ht="12.75">
      <c r="A1" t="s">
        <v>8</v>
      </c>
      <c r="B1">
        <v>3.6</v>
      </c>
    </row>
    <row r="2" spans="1:2" ht="12.75">
      <c r="A2" t="s">
        <v>392</v>
      </c>
      <c r="B2">
        <v>30</v>
      </c>
    </row>
    <row r="3" spans="1:2" ht="12.75">
      <c r="A3" t="s">
        <v>9</v>
      </c>
      <c r="B3">
        <v>30</v>
      </c>
    </row>
    <row r="4" spans="1:2" ht="12.75">
      <c r="A4" t="s">
        <v>12</v>
      </c>
      <c r="B4">
        <v>1</v>
      </c>
    </row>
    <row r="5" spans="1:2" ht="12.75">
      <c r="A5" t="s">
        <v>198</v>
      </c>
      <c r="B5">
        <f>DOLAR/1101</f>
        <v>0.027247956403269755</v>
      </c>
    </row>
    <row r="7" spans="2:6" ht="12.75">
      <c r="B7" t="s">
        <v>4</v>
      </c>
      <c r="D7" t="s">
        <v>7</v>
      </c>
      <c r="E7" t="s">
        <v>10</v>
      </c>
      <c r="F7" t="s">
        <v>11</v>
      </c>
    </row>
    <row r="8" ht="12.75">
      <c r="A8" s="1" t="s">
        <v>0</v>
      </c>
    </row>
    <row r="9" spans="1:9" ht="12.75">
      <c r="A9" t="s">
        <v>3</v>
      </c>
      <c r="B9" s="6">
        <v>1200</v>
      </c>
      <c r="C9" s="6"/>
      <c r="D9" s="6"/>
      <c r="E9" s="6"/>
      <c r="F9" s="6"/>
      <c r="G9" s="6"/>
      <c r="H9" s="6"/>
      <c r="I9" s="6"/>
    </row>
    <row r="10" spans="1:9" ht="12.75">
      <c r="A10" t="s">
        <v>2</v>
      </c>
      <c r="B10" s="6">
        <f>60*DOLAR</f>
        <v>1800</v>
      </c>
      <c r="C10" s="6"/>
      <c r="D10" s="6"/>
      <c r="E10" s="6"/>
      <c r="F10" s="6"/>
      <c r="G10" s="6"/>
      <c r="H10" s="6"/>
      <c r="I10" s="6"/>
    </row>
    <row r="11" spans="1:9" ht="12.75">
      <c r="A11" t="s">
        <v>1</v>
      </c>
      <c r="B11" s="6">
        <v>1000</v>
      </c>
      <c r="C11" s="6"/>
      <c r="D11" s="6"/>
      <c r="E11" s="6"/>
      <c r="F11" s="6"/>
      <c r="G11" s="6"/>
      <c r="H11" s="6"/>
      <c r="I11" s="6"/>
    </row>
    <row r="12" spans="2:9" ht="12.75">
      <c r="B12" s="6"/>
      <c r="C12" s="6"/>
      <c r="D12" s="6"/>
      <c r="E12" s="6"/>
      <c r="F12" s="6"/>
      <c r="G12" s="6"/>
      <c r="H12" s="6"/>
      <c r="I12" s="6"/>
    </row>
    <row r="13" spans="1:9" ht="12.75">
      <c r="A13" t="s">
        <v>5</v>
      </c>
      <c r="B13" s="6">
        <f>19000</f>
        <v>19000</v>
      </c>
      <c r="C13" s="6"/>
      <c r="D13" s="6"/>
      <c r="E13" s="6"/>
      <c r="F13" s="6"/>
      <c r="G13" s="6"/>
      <c r="H13" s="6"/>
      <c r="I13" s="6"/>
    </row>
    <row r="14" spans="1:9" ht="12.75">
      <c r="A14" t="s">
        <v>6</v>
      </c>
      <c r="B14" s="6"/>
      <c r="C14" s="6"/>
      <c r="D14" s="6">
        <f>90*YUAN</f>
        <v>324</v>
      </c>
      <c r="E14" s="6"/>
      <c r="F14" s="6"/>
      <c r="G14" s="6"/>
      <c r="H14" s="6"/>
      <c r="I14" s="6"/>
    </row>
    <row r="15" spans="2:9" ht="12.75">
      <c r="B15" s="6"/>
      <c r="C15" s="6"/>
      <c r="D15" s="6"/>
      <c r="E15" s="6"/>
      <c r="F15" s="6"/>
      <c r="G15" s="6"/>
      <c r="H15" s="6"/>
      <c r="I15" s="6"/>
    </row>
    <row r="16" spans="1:9" ht="12.75">
      <c r="A16" t="s">
        <v>13</v>
      </c>
      <c r="B16" s="6"/>
      <c r="C16" s="6"/>
      <c r="D16" s="6">
        <f>+(150+270)*YUAN</f>
        <v>1512</v>
      </c>
      <c r="E16" s="6"/>
      <c r="F16" s="6"/>
      <c r="G16" s="6"/>
      <c r="H16" s="6"/>
      <c r="I16" s="6"/>
    </row>
    <row r="17" spans="1:9" ht="12.75">
      <c r="A17" t="s">
        <v>197</v>
      </c>
      <c r="B17" s="6"/>
      <c r="C17" s="6"/>
      <c r="D17" s="6">
        <f>100*YUAN</f>
        <v>360</v>
      </c>
      <c r="E17" s="6">
        <f>40*DOLAR</f>
        <v>1200</v>
      </c>
      <c r="F17" s="6"/>
      <c r="G17" s="6"/>
      <c r="H17" s="6"/>
      <c r="I17" s="6"/>
    </row>
    <row r="18" spans="1:9" ht="12.75">
      <c r="A18" t="s">
        <v>208</v>
      </c>
      <c r="B18" s="6"/>
      <c r="C18" s="6"/>
      <c r="D18" s="6"/>
      <c r="E18" s="6">
        <f>19*35*DOLAR/2</f>
        <v>9975</v>
      </c>
      <c r="F18" s="6"/>
      <c r="G18" s="6"/>
      <c r="H18" s="6"/>
      <c r="I18" s="6"/>
    </row>
    <row r="19" spans="1:9" ht="12.75">
      <c r="A19" t="s">
        <v>14</v>
      </c>
      <c r="B19" s="6"/>
      <c r="C19" s="6"/>
      <c r="D19" s="6"/>
      <c r="E19" s="6">
        <f>3600*20/100*15/2</f>
        <v>5400</v>
      </c>
      <c r="F19" s="6"/>
      <c r="G19" s="6"/>
      <c r="H19" s="6"/>
      <c r="I19" s="6"/>
    </row>
    <row r="20" spans="2:9" ht="12.75">
      <c r="B20" s="6"/>
      <c r="C20" s="6"/>
      <c r="D20" s="6"/>
      <c r="E20" s="6"/>
      <c r="F20" s="6"/>
      <c r="G20" s="6"/>
      <c r="H20" s="6"/>
      <c r="I20" s="6"/>
    </row>
    <row r="21" spans="1:9" ht="12.75">
      <c r="A21" t="s">
        <v>15</v>
      </c>
      <c r="B21" s="6"/>
      <c r="C21" s="6"/>
      <c r="D21" s="6"/>
      <c r="E21" s="6">
        <f>3*4*DOLAR</f>
        <v>360</v>
      </c>
      <c r="F21" s="6"/>
      <c r="G21" s="6"/>
      <c r="H21" s="6"/>
      <c r="I21" s="6"/>
    </row>
    <row r="22" spans="1:9" ht="12.75">
      <c r="A22" t="s">
        <v>16</v>
      </c>
      <c r="B22" s="6"/>
      <c r="C22" s="6"/>
      <c r="D22" s="6">
        <f>4*70*YUAN</f>
        <v>1008</v>
      </c>
      <c r="E22" s="6"/>
      <c r="F22" s="6"/>
      <c r="G22" s="6"/>
      <c r="H22" s="6"/>
      <c r="I22" s="6"/>
    </row>
    <row r="23" spans="2:9" ht="12.75">
      <c r="B23" s="6"/>
      <c r="C23" s="6"/>
      <c r="D23" s="6"/>
      <c r="E23" s="6"/>
      <c r="F23" s="6"/>
      <c r="G23" s="6"/>
      <c r="H23" s="6"/>
      <c r="I23" s="6"/>
    </row>
    <row r="24" spans="2:9" ht="12.75">
      <c r="B24" s="6"/>
      <c r="C24" s="6"/>
      <c r="D24" s="6"/>
      <c r="E24" s="6"/>
      <c r="F24" s="6"/>
      <c r="G24" s="6"/>
      <c r="H24" s="6"/>
      <c r="I24" s="6"/>
    </row>
    <row r="25" spans="1:9" ht="12.75">
      <c r="A25" s="1" t="s">
        <v>181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t="s">
        <v>180</v>
      </c>
      <c r="B26" s="6"/>
      <c r="C26" s="6"/>
      <c r="D26" s="6"/>
      <c r="E26" s="6"/>
      <c r="F26" s="6">
        <f>150*RUBL</f>
        <v>150</v>
      </c>
      <c r="G26" s="6"/>
      <c r="H26" s="6"/>
      <c r="I26" s="6"/>
    </row>
    <row r="27" spans="1:9" ht="12.75">
      <c r="A27" t="s">
        <v>182</v>
      </c>
      <c r="B27" s="6"/>
      <c r="C27" s="6"/>
      <c r="D27" s="6"/>
      <c r="E27" s="6"/>
      <c r="F27" s="6">
        <f>5*20</f>
        <v>100</v>
      </c>
      <c r="G27" s="6"/>
      <c r="H27" s="6"/>
      <c r="I27" s="6"/>
    </row>
    <row r="28" spans="1:9" ht="12.75">
      <c r="A28" t="s">
        <v>183</v>
      </c>
      <c r="B28" s="6"/>
      <c r="C28" s="6"/>
      <c r="D28" s="6"/>
      <c r="E28" s="6"/>
      <c r="F28" s="6">
        <f>2*0.35*DOLAR</f>
        <v>21</v>
      </c>
      <c r="G28" s="6"/>
      <c r="H28" s="6"/>
      <c r="I28" s="6"/>
    </row>
    <row r="29" spans="1:9" ht="12.75">
      <c r="A29" t="s">
        <v>184</v>
      </c>
      <c r="B29" s="6"/>
      <c r="C29" s="6"/>
      <c r="D29" s="6"/>
      <c r="E29" s="6"/>
      <c r="F29" s="6">
        <f>143*RUBL</f>
        <v>143</v>
      </c>
      <c r="G29" s="6"/>
      <c r="H29" s="6"/>
      <c r="I29" s="6"/>
    </row>
    <row r="30" spans="1:9" ht="12.75">
      <c r="A30" t="s">
        <v>113</v>
      </c>
      <c r="B30" s="6"/>
      <c r="C30" s="6"/>
      <c r="D30" s="6"/>
      <c r="E30" s="6"/>
      <c r="F30" s="6">
        <f>10*DOLAR</f>
        <v>300</v>
      </c>
      <c r="G30" s="6"/>
      <c r="H30" s="6"/>
      <c r="I30" s="6"/>
    </row>
    <row r="31" spans="1:9" ht="12.75">
      <c r="A31" t="s">
        <v>185</v>
      </c>
      <c r="B31" s="6"/>
      <c r="C31" s="6"/>
      <c r="D31" s="6"/>
      <c r="E31" s="6"/>
      <c r="F31" s="6"/>
      <c r="G31" s="6"/>
      <c r="H31" s="6"/>
      <c r="I31" s="6"/>
    </row>
    <row r="32" spans="1:9" ht="12.75">
      <c r="A32" t="s">
        <v>186</v>
      </c>
      <c r="B32" s="6"/>
      <c r="C32" s="6"/>
      <c r="D32" s="6"/>
      <c r="E32" s="6"/>
      <c r="F32" s="6">
        <f>1*DOLAR</f>
        <v>30</v>
      </c>
      <c r="G32" s="6"/>
      <c r="H32" s="6"/>
      <c r="I32" s="6"/>
    </row>
    <row r="33" spans="2:9" ht="12.75">
      <c r="B33" s="6"/>
      <c r="C33" s="6"/>
      <c r="D33" s="6"/>
      <c r="E33" s="6"/>
      <c r="F33" s="6"/>
      <c r="G33" s="6"/>
      <c r="H33" s="6"/>
      <c r="I33" s="6"/>
    </row>
    <row r="34" spans="2:9" ht="12.75"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187</v>
      </c>
      <c r="B35" s="6"/>
      <c r="C35" s="6"/>
      <c r="D35" s="6"/>
      <c r="E35" s="6"/>
      <c r="F35" s="6"/>
      <c r="G35" s="6"/>
      <c r="H35" s="6"/>
      <c r="I35" s="6"/>
    </row>
    <row r="36" spans="1:9" ht="12.75">
      <c r="A36" t="s">
        <v>188</v>
      </c>
      <c r="B36" s="6"/>
      <c r="C36" s="6"/>
      <c r="D36" s="6">
        <f>2*16*YUAN</f>
        <v>115.2</v>
      </c>
      <c r="E36" s="6"/>
      <c r="F36" s="6"/>
      <c r="G36" s="6"/>
      <c r="H36" s="6"/>
      <c r="I36" s="6"/>
    </row>
    <row r="37" spans="1:9" ht="12.75">
      <c r="A37" t="s">
        <v>189</v>
      </c>
      <c r="B37" s="6"/>
      <c r="C37" s="6"/>
      <c r="D37" s="6">
        <f>40*YUAN</f>
        <v>144</v>
      </c>
      <c r="E37" s="6"/>
      <c r="F37" s="6"/>
      <c r="G37" s="6"/>
      <c r="H37" s="6"/>
      <c r="I37" s="6"/>
    </row>
    <row r="38" spans="1:9" ht="12.75">
      <c r="A38" t="s">
        <v>190</v>
      </c>
      <c r="B38" s="6"/>
      <c r="C38" s="6"/>
      <c r="D38" s="6">
        <f>50*YUAN</f>
        <v>180</v>
      </c>
      <c r="E38" s="6"/>
      <c r="F38" s="6"/>
      <c r="G38" s="6"/>
      <c r="H38" s="6"/>
      <c r="I38" s="6"/>
    </row>
    <row r="39" spans="1:9" ht="12.75">
      <c r="A39" t="s">
        <v>191</v>
      </c>
      <c r="B39" s="6"/>
      <c r="C39" s="6"/>
      <c r="D39" s="6">
        <f>15*YUAN</f>
        <v>54</v>
      </c>
      <c r="E39" s="6"/>
      <c r="F39" s="6"/>
      <c r="G39" s="6"/>
      <c r="H39" s="6"/>
      <c r="I39" s="6"/>
    </row>
    <row r="40" spans="1:9" ht="12.75">
      <c r="A40" t="s">
        <v>192</v>
      </c>
      <c r="B40" s="6"/>
      <c r="C40" s="6"/>
      <c r="D40" s="6">
        <f>35*YUAN</f>
        <v>126</v>
      </c>
      <c r="E40" s="6"/>
      <c r="F40" s="6"/>
      <c r="G40" s="6"/>
      <c r="H40" s="6"/>
      <c r="I40" s="6"/>
    </row>
    <row r="41" spans="1:9" ht="12.75">
      <c r="A41" t="s">
        <v>193</v>
      </c>
      <c r="B41" s="6"/>
      <c r="C41" s="6"/>
      <c r="D41" s="6">
        <f>15*YUAN</f>
        <v>54</v>
      </c>
      <c r="E41" s="6"/>
      <c r="F41" s="6"/>
      <c r="G41" s="6"/>
      <c r="H41" s="6"/>
      <c r="I41" s="6"/>
    </row>
    <row r="42" spans="1:9" ht="12.75">
      <c r="A42" t="s">
        <v>199</v>
      </c>
      <c r="B42" s="6"/>
      <c r="C42" s="6"/>
      <c r="D42" s="6">
        <f>15*YUAN</f>
        <v>54</v>
      </c>
      <c r="E42" s="6"/>
      <c r="F42" s="6"/>
      <c r="G42" s="6"/>
      <c r="H42" s="6"/>
      <c r="I42" s="6"/>
    </row>
    <row r="43" spans="1:9" ht="12.75">
      <c r="A43" t="s">
        <v>209</v>
      </c>
      <c r="B43" s="6"/>
      <c r="C43" s="6"/>
      <c r="D43" s="6">
        <f>45*YUAN</f>
        <v>162</v>
      </c>
      <c r="E43" s="6"/>
      <c r="F43" s="6"/>
      <c r="G43" s="6"/>
      <c r="H43" s="6"/>
      <c r="I43" s="6"/>
    </row>
    <row r="44" spans="2:9" ht="12.75">
      <c r="B44" s="6"/>
      <c r="C44" s="6"/>
      <c r="D44" s="6"/>
      <c r="E44" s="6"/>
      <c r="F44" s="6"/>
      <c r="G44" s="6"/>
      <c r="H44" s="6"/>
      <c r="I44" s="6"/>
    </row>
    <row r="45" spans="1:9" ht="12.75">
      <c r="A45" t="s">
        <v>195</v>
      </c>
      <c r="B45" s="6"/>
      <c r="C45" s="6"/>
      <c r="D45" s="6">
        <f>3*30*YUAN</f>
        <v>324</v>
      </c>
      <c r="E45" s="6"/>
      <c r="F45" s="6"/>
      <c r="G45" s="6"/>
      <c r="H45" s="6"/>
      <c r="I45" s="6"/>
    </row>
    <row r="46" spans="1:9" ht="12.75">
      <c r="A46" t="s">
        <v>196</v>
      </c>
      <c r="B46" s="6"/>
      <c r="C46" s="6"/>
      <c r="D46" s="6">
        <f>4*30*YUAN</f>
        <v>432</v>
      </c>
      <c r="E46" s="6"/>
      <c r="F46" s="6"/>
      <c r="G46" s="6"/>
      <c r="H46" s="6"/>
      <c r="I46" s="6"/>
    </row>
    <row r="47" spans="2:9" ht="12.75">
      <c r="B47" s="6"/>
      <c r="C47" s="6"/>
      <c r="D47" s="6"/>
      <c r="E47" s="6"/>
      <c r="F47" s="6"/>
      <c r="G47" s="6"/>
      <c r="H47" s="6"/>
      <c r="I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2:9" ht="12.75">
      <c r="B49" s="6"/>
      <c r="C49" s="6"/>
      <c r="D49" s="6"/>
      <c r="E49" s="6"/>
      <c r="F49" s="6"/>
      <c r="G49" s="6"/>
      <c r="H49" s="6"/>
      <c r="I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1:9" ht="12.75">
      <c r="A51" s="1" t="s">
        <v>142</v>
      </c>
      <c r="B51" s="6"/>
      <c r="C51" s="6"/>
      <c r="D51" s="6"/>
      <c r="E51" s="6"/>
      <c r="F51" s="6"/>
      <c r="G51" s="6"/>
      <c r="H51" s="6"/>
      <c r="I51" s="6"/>
    </row>
    <row r="52" spans="1:9" ht="12.75">
      <c r="A52" t="s">
        <v>194</v>
      </c>
      <c r="B52" s="6"/>
      <c r="C52" s="6"/>
      <c r="D52" s="6">
        <f>50*YUAN</f>
        <v>180</v>
      </c>
      <c r="E52" s="6"/>
      <c r="F52" s="6"/>
      <c r="G52" s="6"/>
      <c r="H52" s="6"/>
      <c r="I52" s="6"/>
    </row>
    <row r="53" spans="2:9" ht="12.75">
      <c r="B53" s="6"/>
      <c r="C53" s="6"/>
      <c r="D53" s="6"/>
      <c r="E53" s="6"/>
      <c r="F53" s="6"/>
      <c r="G53" s="6"/>
      <c r="H53" s="6"/>
      <c r="I53" s="6"/>
    </row>
    <row r="54" spans="2:9" ht="12.75">
      <c r="B54" s="6"/>
      <c r="C54" s="6"/>
      <c r="D54" s="6"/>
      <c r="E54" s="6"/>
      <c r="F54" s="6"/>
      <c r="G54" s="6"/>
      <c r="H54" s="6"/>
      <c r="I54" s="6"/>
    </row>
    <row r="55" spans="1:9" ht="12.75">
      <c r="A55" s="1" t="s">
        <v>1</v>
      </c>
      <c r="B55" s="6"/>
      <c r="C55" s="6"/>
      <c r="D55" s="6"/>
      <c r="E55" s="6"/>
      <c r="F55" s="6"/>
      <c r="G55" s="6"/>
      <c r="H55" s="6"/>
      <c r="I55" s="6"/>
    </row>
    <row r="56" spans="1:9" ht="12.75">
      <c r="A56" t="s">
        <v>196</v>
      </c>
      <c r="B56" s="6"/>
      <c r="C56" s="6"/>
      <c r="D56" s="6"/>
      <c r="E56" s="6">
        <f>5*20*DOLAR</f>
        <v>3000</v>
      </c>
      <c r="F56" s="6"/>
      <c r="G56" s="6"/>
      <c r="H56" s="6"/>
      <c r="I56" s="6"/>
    </row>
    <row r="57" spans="1:9" ht="12.75">
      <c r="A57" t="s">
        <v>200</v>
      </c>
      <c r="B57" s="6"/>
      <c r="C57" s="6"/>
      <c r="D57" s="6"/>
      <c r="E57" s="6">
        <f>3000*TUGRIK</f>
        <v>81.74386920980926</v>
      </c>
      <c r="F57" s="6"/>
      <c r="G57" s="6"/>
      <c r="H57" s="6"/>
      <c r="I57" s="6"/>
    </row>
    <row r="58" spans="1:9" ht="12.75">
      <c r="A58" t="s">
        <v>201</v>
      </c>
      <c r="B58" s="6"/>
      <c r="C58" s="6"/>
      <c r="D58" s="6"/>
      <c r="E58" s="6">
        <f>(3*1000+3000)*TUGRIK</f>
        <v>163.48773841961852</v>
      </c>
      <c r="F58" s="6"/>
      <c r="G58" s="6"/>
      <c r="H58" s="6"/>
      <c r="I58" s="6"/>
    </row>
    <row r="59" spans="1:9" ht="12.75">
      <c r="A59" t="s">
        <v>202</v>
      </c>
      <c r="B59" s="6"/>
      <c r="C59" s="6"/>
      <c r="D59" s="6"/>
      <c r="E59" s="6">
        <f>(2*1000+3000)*TUGRIK</f>
        <v>136.23978201634878</v>
      </c>
      <c r="F59" s="6"/>
      <c r="G59" s="6"/>
      <c r="H59" s="6"/>
      <c r="I59" s="6"/>
    </row>
    <row r="60" spans="1:9" ht="12.75">
      <c r="A60" t="s">
        <v>203</v>
      </c>
      <c r="B60" s="6"/>
      <c r="C60" s="6"/>
      <c r="D60" s="6"/>
      <c r="E60" s="6">
        <f>3000*TUGRIK</f>
        <v>81.74386920980926</v>
      </c>
      <c r="F60" s="6"/>
      <c r="G60" s="6"/>
      <c r="H60" s="6"/>
      <c r="I60" s="6"/>
    </row>
    <row r="61" spans="1:9" ht="12.75">
      <c r="A61" t="s">
        <v>204</v>
      </c>
      <c r="B61" s="6"/>
      <c r="C61" s="6"/>
      <c r="D61" s="6"/>
      <c r="E61" s="6">
        <f>15*DOLAR</f>
        <v>450</v>
      </c>
      <c r="F61" s="6"/>
      <c r="G61" s="6"/>
      <c r="H61" s="6"/>
      <c r="I61" s="6"/>
    </row>
    <row r="62" spans="1:9" ht="12.75">
      <c r="A62" t="s">
        <v>205</v>
      </c>
      <c r="B62" s="6"/>
      <c r="C62" s="6"/>
      <c r="D62" s="6"/>
      <c r="E62" s="6">
        <f>3000*TUGRIK</f>
        <v>81.74386920980926</v>
      </c>
      <c r="F62" s="6"/>
      <c r="G62" s="6"/>
      <c r="H62" s="6"/>
      <c r="I62" s="6"/>
    </row>
    <row r="63" spans="1:9" ht="12.75">
      <c r="A63" t="s">
        <v>206</v>
      </c>
      <c r="B63" s="6"/>
      <c r="C63" s="6"/>
      <c r="D63" s="6"/>
      <c r="E63" s="6">
        <f>4000*TUGRIK</f>
        <v>108.99182561307902</v>
      </c>
      <c r="F63" s="6"/>
      <c r="G63" s="6"/>
      <c r="H63" s="6"/>
      <c r="I63" s="6"/>
    </row>
    <row r="64" spans="1:9" ht="12.75">
      <c r="A64" t="s">
        <v>207</v>
      </c>
      <c r="B64" s="6"/>
      <c r="C64" s="6"/>
      <c r="D64" s="6"/>
      <c r="E64" s="6">
        <f>(2*1000+3000)*TUGRIK</f>
        <v>136.23978201634878</v>
      </c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1:9" ht="12.75">
      <c r="A66" s="1" t="s">
        <v>218</v>
      </c>
      <c r="B66" s="6">
        <f>SUM(B1:B65)</f>
        <v>23064.627247956403</v>
      </c>
      <c r="C66" s="6"/>
      <c r="D66" s="6">
        <f>SUM(D1:D65)</f>
        <v>5029.2</v>
      </c>
      <c r="E66" s="6">
        <f>SUM(E1:E65)</f>
        <v>21175.19073569482</v>
      </c>
      <c r="F66" s="6">
        <f>SUM(F1:F65)</f>
        <v>744</v>
      </c>
      <c r="G66" s="6"/>
      <c r="H66" s="6">
        <f>SUM(B66:G66)</f>
        <v>50013.017983651225</v>
      </c>
      <c r="I66" s="6"/>
    </row>
    <row r="67" spans="1:9" ht="12.75">
      <c r="A67" s="1" t="s">
        <v>219</v>
      </c>
      <c r="B67" s="6">
        <f>2*B66</f>
        <v>46129.254495912806</v>
      </c>
      <c r="C67" s="6"/>
      <c r="D67" s="6">
        <f>2*D66</f>
        <v>10058.4</v>
      </c>
      <c r="E67" s="6">
        <f>2*E66</f>
        <v>42350.38147138964</v>
      </c>
      <c r="F67" s="6">
        <f>2*F66</f>
        <v>1488</v>
      </c>
      <c r="G67" s="6"/>
      <c r="H67" s="6">
        <f>SUM(B67:G67)</f>
        <v>100026.03596730245</v>
      </c>
      <c r="I67" s="6"/>
    </row>
    <row r="68" spans="1:9" ht="12.75">
      <c r="A68" s="1"/>
      <c r="B68" s="6"/>
      <c r="C68" s="6"/>
      <c r="D68" s="6"/>
      <c r="E68" s="6"/>
      <c r="F68" s="6"/>
      <c r="G68" s="6"/>
      <c r="H68" s="6"/>
      <c r="I68" s="6"/>
    </row>
    <row r="69" spans="1:9" ht="12.75">
      <c r="A69" s="1" t="s">
        <v>217</v>
      </c>
      <c r="B69" s="6">
        <f>+B67/DOLAR</f>
        <v>1537.641816530427</v>
      </c>
      <c r="C69" s="6"/>
      <c r="D69" s="6">
        <f>+D67/DOLAR</f>
        <v>335.28</v>
      </c>
      <c r="E69" s="6">
        <f>+E67/DOLAR</f>
        <v>1411.6793823796547</v>
      </c>
      <c r="F69" s="6">
        <f>+F67/DOLAR</f>
        <v>49.6</v>
      </c>
      <c r="G69" s="6"/>
      <c r="H69" s="6">
        <f>SUM(B69:G69)</f>
        <v>3334.2011989100815</v>
      </c>
      <c r="I69" s="6"/>
    </row>
    <row r="70" spans="1:9" ht="12.75">
      <c r="A70" s="1"/>
      <c r="B70" s="6"/>
      <c r="C70" s="6"/>
      <c r="D70" s="6"/>
      <c r="E70" s="6"/>
      <c r="F70" s="6"/>
      <c r="G70" s="6"/>
      <c r="H70" s="6"/>
      <c r="I70" s="6"/>
    </row>
    <row r="71" spans="1:9" ht="12.75">
      <c r="A71" s="1" t="s">
        <v>215</v>
      </c>
      <c r="B71" s="6"/>
      <c r="C71" s="6"/>
      <c r="D71" s="6">
        <f>+D66/YUAN</f>
        <v>1397</v>
      </c>
      <c r="E71" s="6">
        <f>+E66/TUGRIK</f>
        <v>777129.5</v>
      </c>
      <c r="F71" s="6">
        <f>+F66/RUBL</f>
        <v>744</v>
      </c>
      <c r="G71" s="6"/>
      <c r="H71" s="6"/>
      <c r="I71" s="6"/>
    </row>
    <row r="72" spans="1:9" ht="12.75">
      <c r="A72" s="1" t="s">
        <v>216</v>
      </c>
      <c r="B72" s="6"/>
      <c r="C72" s="6"/>
      <c r="D72" s="6">
        <f>2*D71</f>
        <v>2794</v>
      </c>
      <c r="E72" s="6">
        <f>2*E71</f>
        <v>1554259</v>
      </c>
      <c r="F72" s="6">
        <f>2*F71</f>
        <v>1488</v>
      </c>
      <c r="G72" s="6"/>
      <c r="H72" s="6"/>
      <c r="I72" s="6"/>
    </row>
    <row r="73" spans="2:9" ht="12.75">
      <c r="B73" s="6"/>
      <c r="C73" s="6"/>
      <c r="D73" s="6"/>
      <c r="E73" s="6"/>
      <c r="F73" s="6"/>
      <c r="G73" s="6"/>
      <c r="H73" s="6"/>
      <c r="I73" s="6"/>
    </row>
    <row r="74" spans="2:9" ht="12.75">
      <c r="B74" s="6"/>
      <c r="C74" s="6"/>
      <c r="D74" s="6" t="s">
        <v>212</v>
      </c>
      <c r="E74" s="6" t="s">
        <v>220</v>
      </c>
      <c r="F74" s="6" t="s">
        <v>210</v>
      </c>
      <c r="G74" s="6"/>
      <c r="H74" s="6"/>
      <c r="I74" s="6"/>
    </row>
    <row r="75" spans="2:9" ht="12.75">
      <c r="B75" s="6"/>
      <c r="C75" s="6"/>
      <c r="D75" s="6" t="s">
        <v>211</v>
      </c>
      <c r="F75" s="6">
        <f>+F67/DOLAR</f>
        <v>49.6</v>
      </c>
      <c r="G75" s="6"/>
      <c r="H75" s="6"/>
      <c r="I75" s="6"/>
    </row>
    <row r="76" spans="2:9" ht="12.75">
      <c r="B76" s="6"/>
      <c r="C76" s="6"/>
      <c r="D76" s="6"/>
      <c r="E76" s="6"/>
      <c r="F76" s="6"/>
      <c r="G76" s="6"/>
      <c r="H76" s="6"/>
      <c r="I76" s="6"/>
    </row>
    <row r="77" spans="2:9" ht="12.75">
      <c r="B77" s="6"/>
      <c r="C77" s="6"/>
      <c r="D77" s="6"/>
      <c r="E77" s="6"/>
      <c r="F77" s="6"/>
      <c r="G77" s="6"/>
      <c r="H77" s="6"/>
      <c r="I77" s="6"/>
    </row>
    <row r="78" spans="2:9" ht="12.75">
      <c r="B78" s="6"/>
      <c r="C78" s="6"/>
      <c r="D78" s="6"/>
      <c r="E78" s="6"/>
      <c r="F78" s="6"/>
      <c r="G78" s="6"/>
      <c r="H78" s="6"/>
      <c r="I78" s="6"/>
    </row>
    <row r="79" spans="2:9" ht="12.75">
      <c r="B79" s="6"/>
      <c r="C79" s="6"/>
      <c r="D79" s="6"/>
      <c r="E79" s="6"/>
      <c r="F79" s="6"/>
      <c r="G79" s="6"/>
      <c r="H79" s="6"/>
      <c r="I79" s="6"/>
    </row>
    <row r="80" spans="2:9" ht="12.75">
      <c r="B80" s="6"/>
      <c r="C80" s="6"/>
      <c r="D80" s="6"/>
      <c r="E80" s="6"/>
      <c r="F80" s="6"/>
      <c r="G80" s="6"/>
      <c r="H80" s="6"/>
      <c r="I80" s="6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workbookViewId="0" topLeftCell="A1">
      <selection activeCell="A30" sqref="A30"/>
    </sheetView>
  </sheetViews>
  <sheetFormatPr defaultColWidth="9.140625" defaultRowHeight="12.75"/>
  <cols>
    <col min="1" max="1" width="23.28125" style="0" customWidth="1"/>
    <col min="2" max="2" width="14.57421875" style="0" customWidth="1"/>
    <col min="4" max="4" width="26.421875" style="0" customWidth="1"/>
  </cols>
  <sheetData>
    <row r="1" spans="1:4" ht="12.75">
      <c r="A1" s="1" t="s">
        <v>17</v>
      </c>
      <c r="D1" s="1" t="s">
        <v>66</v>
      </c>
    </row>
    <row r="2" spans="1:4" ht="12.75">
      <c r="A2" t="s">
        <v>18</v>
      </c>
      <c r="D2" s="2" t="s">
        <v>110</v>
      </c>
    </row>
    <row r="3" spans="1:4" ht="12.75">
      <c r="A3" t="s">
        <v>19</v>
      </c>
      <c r="D3" t="s">
        <v>111</v>
      </c>
    </row>
    <row r="4" spans="1:4" ht="12.75">
      <c r="A4" t="s">
        <v>20</v>
      </c>
      <c r="D4" t="s">
        <v>135</v>
      </c>
    </row>
    <row r="5" spans="1:4" ht="12.75">
      <c r="A5" t="s">
        <v>21</v>
      </c>
      <c r="D5" t="s">
        <v>136</v>
      </c>
    </row>
    <row r="6" spans="1:4" ht="12.75">
      <c r="A6" t="s">
        <v>22</v>
      </c>
      <c r="D6" t="s">
        <v>137</v>
      </c>
    </row>
    <row r="7" ht="12.75">
      <c r="D7" t="s">
        <v>138</v>
      </c>
    </row>
    <row r="8" ht="12.75">
      <c r="D8" t="s">
        <v>139</v>
      </c>
    </row>
    <row r="9" spans="1:4" ht="12.75">
      <c r="A9" t="s">
        <v>24</v>
      </c>
      <c r="D9" t="s">
        <v>140</v>
      </c>
    </row>
    <row r="10" ht="12.75">
      <c r="A10" t="s">
        <v>25</v>
      </c>
    </row>
    <row r="18" spans="1:4" ht="12.75">
      <c r="A18" s="1" t="s">
        <v>26</v>
      </c>
      <c r="D18" s="1" t="s">
        <v>113</v>
      </c>
    </row>
    <row r="19" spans="1:4" ht="12.75">
      <c r="A19" t="s">
        <v>27</v>
      </c>
      <c r="D19" t="s">
        <v>114</v>
      </c>
    </row>
    <row r="20" spans="1:4" ht="12.75">
      <c r="A20" t="s">
        <v>28</v>
      </c>
      <c r="D20" t="s">
        <v>115</v>
      </c>
    </row>
    <row r="21" spans="1:4" ht="12.75">
      <c r="A21" t="s">
        <v>29</v>
      </c>
      <c r="D21" t="s">
        <v>116</v>
      </c>
    </row>
    <row r="22" spans="1:4" ht="12.75">
      <c r="A22" t="s">
        <v>30</v>
      </c>
      <c r="D22" t="s">
        <v>127</v>
      </c>
    </row>
    <row r="23" spans="1:4" ht="12.75">
      <c r="A23" t="s">
        <v>31</v>
      </c>
      <c r="D23" t="s">
        <v>171</v>
      </c>
    </row>
    <row r="24" spans="1:4" ht="12.75">
      <c r="A24" t="s">
        <v>32</v>
      </c>
      <c r="D24" t="s">
        <v>172</v>
      </c>
    </row>
    <row r="25" spans="1:4" ht="12.75">
      <c r="A25" t="s">
        <v>33</v>
      </c>
      <c r="D25" t="s">
        <v>173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407</v>
      </c>
    </row>
    <row r="31" spans="1:4" ht="12.75">
      <c r="A31" t="s">
        <v>214</v>
      </c>
      <c r="B31" t="s">
        <v>62</v>
      </c>
      <c r="D31" s="1" t="s">
        <v>128</v>
      </c>
    </row>
    <row r="32" spans="1:4" ht="12.75">
      <c r="A32" t="s">
        <v>108</v>
      </c>
      <c r="D32" t="s">
        <v>129</v>
      </c>
    </row>
    <row r="33" spans="1:5" ht="12.75">
      <c r="A33" s="2" t="s">
        <v>213</v>
      </c>
      <c r="D33" t="s">
        <v>130</v>
      </c>
      <c r="E33" t="s">
        <v>406</v>
      </c>
    </row>
    <row r="35" ht="12.75">
      <c r="A35" s="1" t="s">
        <v>37</v>
      </c>
    </row>
    <row r="36" ht="12.75">
      <c r="A36" t="s">
        <v>38</v>
      </c>
    </row>
    <row r="37" ht="12.75">
      <c r="A37" t="s">
        <v>39</v>
      </c>
    </row>
    <row r="38" ht="12.75">
      <c r="A38" t="s">
        <v>40</v>
      </c>
    </row>
    <row r="43" spans="1:4" ht="12.75">
      <c r="A43" s="1" t="s">
        <v>41</v>
      </c>
      <c r="D43" s="1" t="s">
        <v>89</v>
      </c>
    </row>
    <row r="44" spans="1:4" ht="12.75">
      <c r="A44" t="s">
        <v>42</v>
      </c>
      <c r="D44" t="s">
        <v>90</v>
      </c>
    </row>
    <row r="45" spans="1:4" ht="12.75">
      <c r="A45" t="s">
        <v>43</v>
      </c>
      <c r="D45" t="s">
        <v>91</v>
      </c>
    </row>
    <row r="46" spans="1:4" ht="12.75">
      <c r="A46" t="s">
        <v>44</v>
      </c>
      <c r="D46" t="s">
        <v>405</v>
      </c>
    </row>
    <row r="47" spans="1:4" ht="12.75">
      <c r="A47" t="s">
        <v>45</v>
      </c>
      <c r="D47" t="s">
        <v>92</v>
      </c>
    </row>
    <row r="48" spans="1:4" ht="12.75">
      <c r="A48" t="s">
        <v>23</v>
      </c>
      <c r="D48" t="s">
        <v>93</v>
      </c>
    </row>
    <row r="49" spans="1:4" ht="12.75">
      <c r="A49" t="s">
        <v>46</v>
      </c>
      <c r="D49" t="s">
        <v>94</v>
      </c>
    </row>
    <row r="50" spans="1:4" ht="12.75">
      <c r="A50" t="s">
        <v>50</v>
      </c>
      <c r="D50" t="s">
        <v>95</v>
      </c>
    </row>
    <row r="51" spans="1:4" ht="12.75">
      <c r="A51" t="s">
        <v>63</v>
      </c>
      <c r="D51" s="2" t="s">
        <v>96</v>
      </c>
    </row>
    <row r="52" spans="1:4" ht="12.75">
      <c r="A52" t="s">
        <v>61</v>
      </c>
      <c r="D52" t="s">
        <v>97</v>
      </c>
    </row>
    <row r="53" spans="1:4" ht="12.75">
      <c r="A53" t="s">
        <v>64</v>
      </c>
      <c r="D53" t="s">
        <v>98</v>
      </c>
    </row>
    <row r="54" spans="1:4" ht="12.75">
      <c r="A54" t="s">
        <v>67</v>
      </c>
      <c r="D54" t="s">
        <v>117</v>
      </c>
    </row>
    <row r="55" spans="1:4" ht="12.75">
      <c r="A55" t="s">
        <v>69</v>
      </c>
      <c r="D55" t="s">
        <v>119</v>
      </c>
    </row>
    <row r="56" ht="12.75">
      <c r="D56" t="s">
        <v>131</v>
      </c>
    </row>
    <row r="57" ht="12.75">
      <c r="D57" t="s">
        <v>132</v>
      </c>
    </row>
    <row r="58" ht="12.75">
      <c r="D58" t="s">
        <v>105</v>
      </c>
    </row>
    <row r="59" spans="1:4" ht="12.75">
      <c r="A59" s="1" t="s">
        <v>47</v>
      </c>
      <c r="D59" t="s">
        <v>106</v>
      </c>
    </row>
    <row r="60" spans="1:4" ht="12.75">
      <c r="A60" t="s">
        <v>48</v>
      </c>
      <c r="B60" t="s">
        <v>49</v>
      </c>
      <c r="D60" t="s">
        <v>169</v>
      </c>
    </row>
    <row r="61" spans="1:4" ht="12.75">
      <c r="A61" t="s">
        <v>51</v>
      </c>
      <c r="D61" t="s">
        <v>133</v>
      </c>
    </row>
    <row r="62" ht="12.75">
      <c r="A62" t="s">
        <v>52</v>
      </c>
    </row>
    <row r="63" ht="12.75">
      <c r="A63" t="s">
        <v>53</v>
      </c>
    </row>
    <row r="64" ht="12.75">
      <c r="A64" t="s">
        <v>54</v>
      </c>
    </row>
    <row r="65" ht="12.75">
      <c r="A65" t="s">
        <v>55</v>
      </c>
    </row>
    <row r="66" spans="1:4" ht="12.75">
      <c r="A66" t="s">
        <v>56</v>
      </c>
      <c r="D66" s="1" t="s">
        <v>101</v>
      </c>
    </row>
    <row r="67" spans="1:4" ht="12.75">
      <c r="A67" t="s">
        <v>57</v>
      </c>
      <c r="D67" t="s">
        <v>102</v>
      </c>
    </row>
    <row r="68" spans="1:4" ht="12.75">
      <c r="A68" t="s">
        <v>58</v>
      </c>
      <c r="B68" t="s">
        <v>59</v>
      </c>
      <c r="D68" t="s">
        <v>103</v>
      </c>
    </row>
    <row r="69" spans="1:4" ht="12.75">
      <c r="A69" s="2" t="s">
        <v>60</v>
      </c>
      <c r="D69" t="s">
        <v>104</v>
      </c>
    </row>
    <row r="70" spans="1:2" ht="12.75">
      <c r="A70" t="s">
        <v>65</v>
      </c>
      <c r="B70" s="3" t="s">
        <v>123</v>
      </c>
    </row>
    <row r="71" ht="12.75">
      <c r="A71" s="2" t="s">
        <v>68</v>
      </c>
    </row>
    <row r="72" spans="1:4" ht="12.75">
      <c r="A72" s="2" t="s">
        <v>99</v>
      </c>
      <c r="D72" t="s">
        <v>107</v>
      </c>
    </row>
    <row r="73" spans="1:4" ht="12.75">
      <c r="A73" s="2" t="s">
        <v>109</v>
      </c>
      <c r="D73" t="s">
        <v>118</v>
      </c>
    </row>
    <row r="74" spans="1:4" ht="12.75">
      <c r="A74" s="2" t="s">
        <v>112</v>
      </c>
      <c r="B74" t="s">
        <v>62</v>
      </c>
      <c r="D74" t="s">
        <v>120</v>
      </c>
    </row>
    <row r="75" spans="1:4" ht="12.75">
      <c r="A75" t="s">
        <v>121</v>
      </c>
      <c r="D75" t="s">
        <v>126</v>
      </c>
    </row>
    <row r="76" spans="1:2" ht="12.75">
      <c r="A76" s="2" t="s">
        <v>134</v>
      </c>
      <c r="B76" t="s">
        <v>62</v>
      </c>
    </row>
    <row r="77" ht="12.75">
      <c r="A77" t="s">
        <v>170</v>
      </c>
    </row>
    <row r="78" spans="1:2" ht="12.75">
      <c r="A78" t="s">
        <v>174</v>
      </c>
      <c r="B78" t="s">
        <v>62</v>
      </c>
    </row>
    <row r="79" ht="12.75">
      <c r="A79" t="s">
        <v>179</v>
      </c>
    </row>
    <row r="81" ht="12.75">
      <c r="A81" s="1" t="s">
        <v>70</v>
      </c>
    </row>
    <row r="82" ht="12.75">
      <c r="A82" t="s">
        <v>71</v>
      </c>
    </row>
    <row r="83" ht="12.75">
      <c r="A83" t="s">
        <v>72</v>
      </c>
    </row>
    <row r="84" ht="12.75">
      <c r="A84" t="s">
        <v>73</v>
      </c>
    </row>
    <row r="85" ht="12.75">
      <c r="A85" t="s">
        <v>74</v>
      </c>
    </row>
    <row r="86" ht="12.75">
      <c r="A86" t="s">
        <v>75</v>
      </c>
    </row>
    <row r="87" ht="12.75">
      <c r="A87" t="s">
        <v>76</v>
      </c>
    </row>
    <row r="88" ht="12.75">
      <c r="A88" t="s">
        <v>77</v>
      </c>
    </row>
    <row r="89" ht="12.75">
      <c r="A89" t="s">
        <v>78</v>
      </c>
    </row>
    <row r="90" ht="12.75">
      <c r="A90" t="s">
        <v>79</v>
      </c>
    </row>
    <row r="91" ht="12.75">
      <c r="A91" t="s">
        <v>80</v>
      </c>
    </row>
    <row r="92" ht="12.75">
      <c r="A92" t="s">
        <v>81</v>
      </c>
    </row>
    <row r="93" ht="12.75">
      <c r="A93" t="s">
        <v>82</v>
      </c>
    </row>
    <row r="94" ht="12.75">
      <c r="A94" t="s">
        <v>83</v>
      </c>
    </row>
    <row r="95" ht="12.75">
      <c r="A95" t="s">
        <v>84</v>
      </c>
    </row>
    <row r="96" ht="12.75">
      <c r="A96" t="s">
        <v>85</v>
      </c>
    </row>
    <row r="97" ht="12.75">
      <c r="A97" t="s">
        <v>86</v>
      </c>
    </row>
    <row r="98" ht="12.75">
      <c r="A98" t="s">
        <v>87</v>
      </c>
    </row>
    <row r="99" ht="12.75">
      <c r="A99" t="s">
        <v>88</v>
      </c>
    </row>
    <row r="100" ht="12.75">
      <c r="A100" t="s">
        <v>100</v>
      </c>
    </row>
    <row r="101" ht="12.75">
      <c r="A101" t="s">
        <v>122</v>
      </c>
    </row>
    <row r="102" ht="12.75">
      <c r="A102" t="s">
        <v>124</v>
      </c>
    </row>
    <row r="103" ht="12.75">
      <c r="A103" t="s">
        <v>125</v>
      </c>
    </row>
    <row r="104" ht="12.75">
      <c r="A104" t="s">
        <v>168</v>
      </c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19.28125" style="0" customWidth="1"/>
    <col min="3" max="3" width="14.28125" style="0" customWidth="1"/>
    <col min="4" max="4" width="14.140625" style="0" customWidth="1"/>
    <col min="5" max="5" width="13.140625" style="0" customWidth="1"/>
    <col min="6" max="6" width="11.140625" style="0" customWidth="1"/>
    <col min="7" max="7" width="13.7109375" style="0" customWidth="1"/>
    <col min="8" max="8" width="12.140625" style="0" customWidth="1"/>
    <col min="9" max="9" width="11.7109375" style="0" customWidth="1"/>
    <col min="10" max="10" width="10.7109375" style="0" customWidth="1"/>
    <col min="11" max="11" width="14.57421875" style="0" customWidth="1"/>
    <col min="12" max="12" width="13.28125" style="0" customWidth="1"/>
    <col min="13" max="13" width="11.421875" style="0" customWidth="1"/>
    <col min="14" max="14" width="8.00390625" style="0" customWidth="1"/>
    <col min="15" max="15" width="8.421875" style="0" customWidth="1"/>
    <col min="16" max="16" width="8.57421875" style="0" customWidth="1"/>
  </cols>
  <sheetData>
    <row r="2" spans="1:16" ht="12.75">
      <c r="A2" t="s">
        <v>409</v>
      </c>
      <c r="B2" t="s">
        <v>224</v>
      </c>
      <c r="C2" t="s">
        <v>228</v>
      </c>
      <c r="D2" t="s">
        <v>265</v>
      </c>
      <c r="E2" t="s">
        <v>253</v>
      </c>
      <c r="F2" t="s">
        <v>269</v>
      </c>
      <c r="G2" t="s">
        <v>403</v>
      </c>
      <c r="H2" t="s">
        <v>263</v>
      </c>
      <c r="I2" t="s">
        <v>264</v>
      </c>
      <c r="J2" t="s">
        <v>404</v>
      </c>
      <c r="K2" t="s">
        <v>266</v>
      </c>
      <c r="L2" t="s">
        <v>253</v>
      </c>
      <c r="M2" t="s">
        <v>268</v>
      </c>
      <c r="N2" t="s">
        <v>267</v>
      </c>
      <c r="O2" t="s">
        <v>390</v>
      </c>
      <c r="P2" t="s">
        <v>391</v>
      </c>
    </row>
    <row r="3" spans="1:16" ht="12.75">
      <c r="A3" t="s">
        <v>210</v>
      </c>
      <c r="B3">
        <v>570</v>
      </c>
      <c r="C3">
        <v>-35</v>
      </c>
      <c r="F3">
        <v>-20</v>
      </c>
      <c r="G3">
        <v>-25</v>
      </c>
      <c r="J3">
        <v>152</v>
      </c>
      <c r="L3">
        <v>-15</v>
      </c>
      <c r="N3">
        <f>SUM(B3:L3)</f>
        <v>627</v>
      </c>
      <c r="O3">
        <f>+N3-B3</f>
        <v>57</v>
      </c>
      <c r="P3">
        <f>+O3*DOLAR</f>
        <v>1710</v>
      </c>
    </row>
    <row r="4" spans="1:16" ht="12.75">
      <c r="A4" t="s">
        <v>221</v>
      </c>
      <c r="B4">
        <v>35</v>
      </c>
      <c r="F4">
        <f>-B4</f>
        <v>-35</v>
      </c>
      <c r="N4">
        <f>SUM(B4:L4)</f>
        <v>0</v>
      </c>
      <c r="O4">
        <f aca="true" t="shared" si="0" ref="O4:O11">+N4-B4</f>
        <v>-35</v>
      </c>
      <c r="P4">
        <f>+O4*EURO</f>
        <v>-1050</v>
      </c>
    </row>
    <row r="5" spans="1:16" ht="12.75">
      <c r="A5" t="s">
        <v>222</v>
      </c>
      <c r="B5">
        <v>1040</v>
      </c>
      <c r="I5">
        <v>-460</v>
      </c>
      <c r="N5">
        <v>580</v>
      </c>
      <c r="O5">
        <f t="shared" si="0"/>
        <v>-460</v>
      </c>
      <c r="P5">
        <f>+O5*DOLAR</f>
        <v>-13800</v>
      </c>
    </row>
    <row r="6" spans="1:16" ht="12.75">
      <c r="A6" t="s">
        <v>223</v>
      </c>
      <c r="B6">
        <v>250</v>
      </c>
      <c r="N6">
        <f>SUM(B6:L6)</f>
        <v>250</v>
      </c>
      <c r="O6">
        <f t="shared" si="0"/>
        <v>0</v>
      </c>
      <c r="P6">
        <v>0</v>
      </c>
    </row>
    <row r="7" spans="1:16" ht="12.75">
      <c r="A7" t="s">
        <v>225</v>
      </c>
      <c r="B7">
        <v>0</v>
      </c>
      <c r="C7">
        <v>1100</v>
      </c>
      <c r="D7">
        <f>-C7+80</f>
        <v>-1020</v>
      </c>
      <c r="N7">
        <f>SUM(B7:L7)</f>
        <v>80</v>
      </c>
      <c r="O7">
        <f t="shared" si="0"/>
        <v>80</v>
      </c>
      <c r="P7">
        <f>+O7*RUBL</f>
        <v>80</v>
      </c>
    </row>
    <row r="8" spans="1:16" ht="12.75">
      <c r="A8" t="s">
        <v>226</v>
      </c>
      <c r="B8">
        <v>0</v>
      </c>
      <c r="G8">
        <v>25000</v>
      </c>
      <c r="H8">
        <v>666000</v>
      </c>
      <c r="I8">
        <v>505038</v>
      </c>
      <c r="J8">
        <v>-169936</v>
      </c>
      <c r="K8">
        <f>-(+G8+H8+I8+J8-N8)</f>
        <v>-1018952</v>
      </c>
      <c r="N8">
        <v>7150</v>
      </c>
      <c r="O8">
        <f t="shared" si="0"/>
        <v>7150</v>
      </c>
      <c r="P8">
        <f>+O8*TUGRIK</f>
        <v>194.82288828337875</v>
      </c>
    </row>
    <row r="9" spans="1:16" ht="12.75">
      <c r="A9" t="s">
        <v>8</v>
      </c>
      <c r="B9">
        <v>0</v>
      </c>
      <c r="E9">
        <v>1800</v>
      </c>
      <c r="F9">
        <v>-1000</v>
      </c>
      <c r="L9">
        <v>123</v>
      </c>
      <c r="M9">
        <f>+-(E9+F9+L9-N9)</f>
        <v>-922</v>
      </c>
      <c r="N9">
        <v>1</v>
      </c>
      <c r="O9">
        <f t="shared" si="0"/>
        <v>1</v>
      </c>
      <c r="P9">
        <f>+O9*YUAN</f>
        <v>3.6</v>
      </c>
    </row>
    <row r="10" spans="1:16" ht="12.75">
      <c r="A10" t="s">
        <v>227</v>
      </c>
      <c r="B10">
        <v>0</v>
      </c>
      <c r="E10">
        <v>-6700</v>
      </c>
      <c r="H10">
        <f>-18526-315</f>
        <v>-18841</v>
      </c>
      <c r="N10">
        <f>SUM(B10:L10)</f>
        <v>-25541</v>
      </c>
      <c r="O10">
        <f t="shared" si="0"/>
        <v>-25541</v>
      </c>
      <c r="P10">
        <f>+O10</f>
        <v>-25541</v>
      </c>
    </row>
    <row r="11" spans="1:16" ht="12.75">
      <c r="A11" t="s">
        <v>258</v>
      </c>
      <c r="N11">
        <f>-D59*2</f>
        <v>-45796</v>
      </c>
      <c r="O11">
        <f t="shared" si="0"/>
        <v>-45796</v>
      </c>
      <c r="P11">
        <f>+O11</f>
        <v>-45796</v>
      </c>
    </row>
    <row r="12" spans="1:16" ht="12.75">
      <c r="A12" s="13" t="s">
        <v>408</v>
      </c>
      <c r="P12" s="1">
        <f>SUM(P3:P11)</f>
        <v>-84198.57711171662</v>
      </c>
    </row>
    <row r="16" ht="12.75">
      <c r="A16" s="1" t="s">
        <v>229</v>
      </c>
    </row>
    <row r="17" spans="1:4" ht="12.75">
      <c r="A17" t="s">
        <v>246</v>
      </c>
      <c r="B17" t="s">
        <v>141</v>
      </c>
      <c r="C17" t="s">
        <v>8</v>
      </c>
      <c r="D17">
        <v>25</v>
      </c>
    </row>
    <row r="18" spans="1:4" ht="12.75">
      <c r="A18" t="s">
        <v>400</v>
      </c>
      <c r="B18" t="s">
        <v>401</v>
      </c>
      <c r="C18" t="s">
        <v>8</v>
      </c>
      <c r="D18">
        <v>100</v>
      </c>
    </row>
    <row r="19" spans="1:4" ht="12.75">
      <c r="A19" t="s">
        <v>247</v>
      </c>
      <c r="B19" t="s">
        <v>181</v>
      </c>
      <c r="C19" t="s">
        <v>225</v>
      </c>
      <c r="D19">
        <v>35</v>
      </c>
    </row>
    <row r="20" spans="1:4" ht="12.75">
      <c r="A20" t="s">
        <v>247</v>
      </c>
      <c r="B20" t="s">
        <v>141</v>
      </c>
      <c r="C20" t="s">
        <v>8</v>
      </c>
      <c r="D20">
        <v>3</v>
      </c>
    </row>
    <row r="21" spans="1:4" ht="12.75">
      <c r="A21" t="s">
        <v>248</v>
      </c>
      <c r="B21" t="s">
        <v>143</v>
      </c>
      <c r="C21" t="s">
        <v>230</v>
      </c>
      <c r="D21">
        <v>1000</v>
      </c>
    </row>
    <row r="22" spans="1:4" ht="12.75">
      <c r="A22" t="s">
        <v>231</v>
      </c>
      <c r="B22" t="s">
        <v>181</v>
      </c>
      <c r="C22" t="s">
        <v>225</v>
      </c>
      <c r="D22">
        <v>200</v>
      </c>
    </row>
    <row r="23" spans="1:4" ht="12.75">
      <c r="A23" t="s">
        <v>232</v>
      </c>
      <c r="B23" t="s">
        <v>181</v>
      </c>
      <c r="C23" t="s">
        <v>225</v>
      </c>
      <c r="D23">
        <v>50</v>
      </c>
    </row>
    <row r="24" spans="1:4" ht="12.75">
      <c r="A24" t="s">
        <v>233</v>
      </c>
      <c r="B24" t="s">
        <v>181</v>
      </c>
      <c r="C24" t="s">
        <v>225</v>
      </c>
      <c r="D24">
        <v>35</v>
      </c>
    </row>
    <row r="25" spans="1:4" ht="12.75">
      <c r="A25" t="s">
        <v>192</v>
      </c>
      <c r="B25" t="s">
        <v>141</v>
      </c>
      <c r="C25" t="s">
        <v>8</v>
      </c>
      <c r="D25">
        <v>35</v>
      </c>
    </row>
    <row r="26" spans="1:4" ht="12.75">
      <c r="A26" t="s">
        <v>234</v>
      </c>
      <c r="B26" t="s">
        <v>1</v>
      </c>
      <c r="C26" t="s">
        <v>230</v>
      </c>
      <c r="D26">
        <v>500</v>
      </c>
    </row>
    <row r="27" spans="1:4" ht="12.75">
      <c r="A27" t="s">
        <v>235</v>
      </c>
      <c r="B27" t="s">
        <v>1</v>
      </c>
      <c r="C27" t="s">
        <v>230</v>
      </c>
      <c r="D27">
        <f>51530+4600</f>
        <v>56130</v>
      </c>
    </row>
    <row r="28" spans="1:4" ht="12.75">
      <c r="A28" t="s">
        <v>236</v>
      </c>
      <c r="B28" t="s">
        <v>141</v>
      </c>
      <c r="C28" t="s">
        <v>8</v>
      </c>
      <c r="D28">
        <v>16</v>
      </c>
    </row>
    <row r="29" spans="1:4" ht="12.75">
      <c r="A29" t="s">
        <v>237</v>
      </c>
      <c r="B29" t="s">
        <v>141</v>
      </c>
      <c r="C29" t="s">
        <v>8</v>
      </c>
      <c r="D29">
        <v>60</v>
      </c>
    </row>
    <row r="30" spans="1:4" ht="12.75">
      <c r="A30" t="s">
        <v>238</v>
      </c>
      <c r="B30" t="s">
        <v>250</v>
      </c>
      <c r="C30" t="s">
        <v>230</v>
      </c>
      <c r="D30">
        <v>3000</v>
      </c>
    </row>
    <row r="31" spans="1:4" ht="12.75">
      <c r="A31" t="s">
        <v>239</v>
      </c>
      <c r="B31" t="s">
        <v>141</v>
      </c>
      <c r="C31" t="s">
        <v>8</v>
      </c>
      <c r="D31">
        <v>2</v>
      </c>
    </row>
    <row r="32" spans="1:4" ht="12.75">
      <c r="A32" t="s">
        <v>186</v>
      </c>
      <c r="B32" t="s">
        <v>181</v>
      </c>
      <c r="C32" t="s">
        <v>225</v>
      </c>
      <c r="D32">
        <v>40</v>
      </c>
    </row>
    <row r="33" spans="1:4" ht="12.75">
      <c r="A33" t="s">
        <v>399</v>
      </c>
      <c r="B33" t="s">
        <v>181</v>
      </c>
      <c r="C33" t="s">
        <v>225</v>
      </c>
      <c r="D33">
        <v>10</v>
      </c>
    </row>
    <row r="34" spans="1:4" ht="12.75">
      <c r="A34" t="s">
        <v>240</v>
      </c>
      <c r="B34" t="s">
        <v>141</v>
      </c>
      <c r="C34" t="s">
        <v>8</v>
      </c>
      <c r="D34">
        <v>45</v>
      </c>
    </row>
    <row r="35" spans="1:4" ht="12.75">
      <c r="A35" t="s">
        <v>241</v>
      </c>
      <c r="B35" t="s">
        <v>1</v>
      </c>
      <c r="C35" t="s">
        <v>230</v>
      </c>
      <c r="D35">
        <v>9700</v>
      </c>
    </row>
    <row r="36" spans="1:4" ht="12.75">
      <c r="A36" t="s">
        <v>242</v>
      </c>
      <c r="B36" t="s">
        <v>401</v>
      </c>
      <c r="C36" t="s">
        <v>210</v>
      </c>
      <c r="D36">
        <v>10</v>
      </c>
    </row>
    <row r="37" spans="1:4" ht="12.75">
      <c r="A37" t="s">
        <v>243</v>
      </c>
      <c r="B37" t="s">
        <v>401</v>
      </c>
      <c r="C37" t="s">
        <v>8</v>
      </c>
      <c r="D37">
        <v>16</v>
      </c>
    </row>
    <row r="38" spans="1:5" ht="12.75">
      <c r="A38" t="s">
        <v>244</v>
      </c>
      <c r="B38" t="s">
        <v>142</v>
      </c>
      <c r="C38" t="s">
        <v>8</v>
      </c>
      <c r="D38">
        <v>50</v>
      </c>
      <c r="E38">
        <v>25</v>
      </c>
    </row>
    <row r="39" spans="1:4" ht="12.75">
      <c r="A39" t="s">
        <v>245</v>
      </c>
      <c r="B39" t="s">
        <v>401</v>
      </c>
      <c r="C39" t="s">
        <v>8</v>
      </c>
      <c r="D39">
        <v>31</v>
      </c>
    </row>
    <row r="40" spans="1:4" ht="12.75">
      <c r="A40" t="s">
        <v>190</v>
      </c>
      <c r="B40" t="s">
        <v>141</v>
      </c>
      <c r="C40" t="s">
        <v>8</v>
      </c>
      <c r="D40">
        <v>30</v>
      </c>
    </row>
    <row r="41" spans="1:4" ht="12.75">
      <c r="A41" t="s">
        <v>254</v>
      </c>
      <c r="B41" t="s">
        <v>141</v>
      </c>
      <c r="C41" t="s">
        <v>8</v>
      </c>
      <c r="D41">
        <v>10</v>
      </c>
    </row>
    <row r="42" spans="1:4" ht="12.75">
      <c r="A42" t="s">
        <v>255</v>
      </c>
      <c r="B42" t="s">
        <v>141</v>
      </c>
      <c r="C42" t="s">
        <v>8</v>
      </c>
      <c r="D42">
        <v>5</v>
      </c>
    </row>
    <row r="43" spans="1:4" ht="12.75">
      <c r="A43" t="s">
        <v>249</v>
      </c>
      <c r="B43" t="s">
        <v>181</v>
      </c>
      <c r="C43" t="s">
        <v>225</v>
      </c>
      <c r="D43">
        <v>60</v>
      </c>
    </row>
    <row r="44" spans="1:4" ht="12.75">
      <c r="A44" t="s">
        <v>251</v>
      </c>
      <c r="B44" t="s">
        <v>143</v>
      </c>
      <c r="C44" t="s">
        <v>230</v>
      </c>
      <c r="D44">
        <v>100</v>
      </c>
    </row>
    <row r="45" spans="1:4" ht="12.75">
      <c r="A45" t="s">
        <v>252</v>
      </c>
      <c r="B45" t="s">
        <v>141</v>
      </c>
      <c r="C45" t="s">
        <v>8</v>
      </c>
      <c r="D45">
        <v>60</v>
      </c>
    </row>
    <row r="46" spans="1:4" ht="12.75">
      <c r="A46" t="s">
        <v>256</v>
      </c>
      <c r="B46" t="s">
        <v>141</v>
      </c>
      <c r="C46" t="s">
        <v>8</v>
      </c>
      <c r="D46">
        <v>90</v>
      </c>
    </row>
    <row r="47" spans="1:4" ht="12.75">
      <c r="A47" t="s">
        <v>262</v>
      </c>
      <c r="B47" t="s">
        <v>1</v>
      </c>
      <c r="C47" t="s">
        <v>210</v>
      </c>
      <c r="D47">
        <v>10</v>
      </c>
    </row>
    <row r="48" spans="1:4" ht="12.75">
      <c r="A48" t="s">
        <v>393</v>
      </c>
      <c r="B48" t="s">
        <v>1</v>
      </c>
      <c r="C48" t="s">
        <v>210</v>
      </c>
      <c r="D48">
        <v>35</v>
      </c>
    </row>
    <row r="49" spans="1:4" ht="12.75">
      <c r="A49" t="s">
        <v>394</v>
      </c>
      <c r="B49" t="s">
        <v>1</v>
      </c>
      <c r="C49" t="s">
        <v>210</v>
      </c>
      <c r="D49">
        <v>3</v>
      </c>
    </row>
    <row r="50" spans="1:4" ht="12.75">
      <c r="A50" t="s">
        <v>402</v>
      </c>
      <c r="B50" t="s">
        <v>1</v>
      </c>
      <c r="C50" t="s">
        <v>230</v>
      </c>
      <c r="D50">
        <v>300</v>
      </c>
    </row>
    <row r="51" spans="1:4" ht="12.75">
      <c r="A51" t="s">
        <v>395</v>
      </c>
      <c r="B51" t="s">
        <v>401</v>
      </c>
      <c r="C51" t="s">
        <v>8</v>
      </c>
      <c r="D51">
        <v>8</v>
      </c>
    </row>
    <row r="52" spans="1:4" ht="12.75">
      <c r="A52" t="s">
        <v>396</v>
      </c>
      <c r="B52" t="s">
        <v>401</v>
      </c>
      <c r="C52" t="s">
        <v>8</v>
      </c>
      <c r="D52">
        <v>70</v>
      </c>
    </row>
    <row r="53" spans="1:4" ht="12.75">
      <c r="A53" t="s">
        <v>397</v>
      </c>
      <c r="B53" t="s">
        <v>401</v>
      </c>
      <c r="C53" t="s">
        <v>8</v>
      </c>
      <c r="D53" t="s">
        <v>398</v>
      </c>
    </row>
    <row r="55" spans="1:4" ht="12.75">
      <c r="A55" t="s">
        <v>257</v>
      </c>
      <c r="C55" t="s">
        <v>258</v>
      </c>
      <c r="D55">
        <f>37796/2</f>
        <v>18898</v>
      </c>
    </row>
    <row r="56" spans="1:4" ht="12.75">
      <c r="A56" t="s">
        <v>259</v>
      </c>
      <c r="C56" t="s">
        <v>258</v>
      </c>
      <c r="D56">
        <v>1200</v>
      </c>
    </row>
    <row r="57" spans="1:4" ht="12.75">
      <c r="A57" t="s">
        <v>260</v>
      </c>
      <c r="C57" t="s">
        <v>258</v>
      </c>
      <c r="D57">
        <f>60*DOLAR</f>
        <v>1800</v>
      </c>
    </row>
    <row r="58" spans="1:4" ht="12.75">
      <c r="A58" t="s">
        <v>261</v>
      </c>
      <c r="C58" t="s">
        <v>258</v>
      </c>
      <c r="D58">
        <v>1000</v>
      </c>
    </row>
    <row r="59" ht="12.75">
      <c r="D59">
        <f>SUM(D55:D58)</f>
        <v>22898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75">
      <selection activeCell="A75" sqref="A75"/>
    </sheetView>
  </sheetViews>
  <sheetFormatPr defaultColWidth="9.140625" defaultRowHeight="12.75"/>
  <cols>
    <col min="2" max="2" width="25.7109375" style="0" customWidth="1"/>
  </cols>
  <sheetData>
    <row r="1" spans="1:5" ht="12.75">
      <c r="A1" s="1" t="s">
        <v>372</v>
      </c>
      <c r="B1" s="1" t="s">
        <v>368</v>
      </c>
      <c r="C1" s="1" t="s">
        <v>369</v>
      </c>
      <c r="D1" s="1" t="s">
        <v>370</v>
      </c>
      <c r="E1" s="1" t="s">
        <v>371</v>
      </c>
    </row>
    <row r="2" spans="1:5" ht="12.75">
      <c r="A2" t="s">
        <v>373</v>
      </c>
      <c r="B2" t="s">
        <v>270</v>
      </c>
      <c r="C2" s="7">
        <v>1</v>
      </c>
      <c r="D2" t="s">
        <v>271</v>
      </c>
      <c r="E2" t="s">
        <v>378</v>
      </c>
    </row>
    <row r="3" spans="1:5" ht="12.75">
      <c r="A3" t="s">
        <v>373</v>
      </c>
      <c r="B3" t="s">
        <v>276</v>
      </c>
      <c r="C3" s="7" t="s">
        <v>275</v>
      </c>
      <c r="D3" t="s">
        <v>365</v>
      </c>
      <c r="E3" t="s">
        <v>384</v>
      </c>
    </row>
    <row r="4" spans="1:5" ht="12.75">
      <c r="A4" t="s">
        <v>373</v>
      </c>
      <c r="B4" t="s">
        <v>272</v>
      </c>
      <c r="C4" s="7">
        <v>1</v>
      </c>
      <c r="D4" t="s">
        <v>365</v>
      </c>
      <c r="E4" t="s">
        <v>374</v>
      </c>
    </row>
    <row r="5" spans="1:4" ht="12.75">
      <c r="A5" t="s">
        <v>373</v>
      </c>
      <c r="B5" t="s">
        <v>273</v>
      </c>
      <c r="C5" s="7">
        <v>1</v>
      </c>
      <c r="D5" t="s">
        <v>365</v>
      </c>
    </row>
    <row r="6" spans="1:4" ht="12.75">
      <c r="A6" t="s">
        <v>373</v>
      </c>
      <c r="B6" t="s">
        <v>38</v>
      </c>
      <c r="C6" s="7">
        <v>1</v>
      </c>
      <c r="D6" t="s">
        <v>360</v>
      </c>
    </row>
    <row r="7" spans="1:4" ht="12.75">
      <c r="A7" t="s">
        <v>373</v>
      </c>
      <c r="B7" t="s">
        <v>274</v>
      </c>
      <c r="C7" s="7">
        <v>4</v>
      </c>
      <c r="D7" t="s">
        <v>365</v>
      </c>
    </row>
    <row r="8" spans="1:4" ht="12.75">
      <c r="A8" t="s">
        <v>373</v>
      </c>
      <c r="B8" t="s">
        <v>277</v>
      </c>
      <c r="C8" s="7">
        <v>1</v>
      </c>
      <c r="D8" t="s">
        <v>278</v>
      </c>
    </row>
    <row r="9" spans="1:5" ht="12.75">
      <c r="A9" t="s">
        <v>373</v>
      </c>
      <c r="B9" t="s">
        <v>279</v>
      </c>
      <c r="C9" s="7" t="s">
        <v>280</v>
      </c>
      <c r="D9" t="s">
        <v>365</v>
      </c>
      <c r="E9" t="s">
        <v>378</v>
      </c>
    </row>
    <row r="10" spans="1:5" ht="12.75">
      <c r="A10" t="s">
        <v>373</v>
      </c>
      <c r="B10" t="s">
        <v>279</v>
      </c>
      <c r="C10" s="7" t="s">
        <v>280</v>
      </c>
      <c r="D10" t="s">
        <v>365</v>
      </c>
      <c r="E10" t="s">
        <v>374</v>
      </c>
    </row>
    <row r="11" spans="1:5" ht="12.75">
      <c r="A11" t="s">
        <v>373</v>
      </c>
      <c r="B11" t="s">
        <v>382</v>
      </c>
      <c r="C11" s="7">
        <v>2</v>
      </c>
      <c r="D11" t="s">
        <v>365</v>
      </c>
      <c r="E11" t="s">
        <v>383</v>
      </c>
    </row>
    <row r="12" spans="1:4" ht="12.75">
      <c r="A12" t="s">
        <v>373</v>
      </c>
      <c r="B12" t="s">
        <v>281</v>
      </c>
      <c r="C12" s="7">
        <v>1</v>
      </c>
      <c r="D12" t="s">
        <v>366</v>
      </c>
    </row>
    <row r="13" spans="1:4" ht="12.75">
      <c r="A13" t="s">
        <v>373</v>
      </c>
      <c r="B13" t="s">
        <v>282</v>
      </c>
      <c r="C13" s="7">
        <v>1</v>
      </c>
      <c r="D13" t="s">
        <v>366</v>
      </c>
    </row>
    <row r="14" spans="1:4" ht="12.75">
      <c r="A14" t="s">
        <v>373</v>
      </c>
      <c r="B14" t="s">
        <v>283</v>
      </c>
      <c r="C14" s="7">
        <v>1</v>
      </c>
      <c r="D14" t="s">
        <v>366</v>
      </c>
    </row>
    <row r="15" spans="1:4" ht="12.75">
      <c r="A15" t="s">
        <v>373</v>
      </c>
      <c r="B15" t="s">
        <v>284</v>
      </c>
      <c r="C15" s="7">
        <v>23</v>
      </c>
      <c r="D15" t="s">
        <v>278</v>
      </c>
    </row>
    <row r="16" spans="1:4" ht="12.75">
      <c r="A16" t="s">
        <v>373</v>
      </c>
      <c r="B16" t="s">
        <v>285</v>
      </c>
      <c r="C16" s="7">
        <v>1</v>
      </c>
      <c r="D16" t="s">
        <v>278</v>
      </c>
    </row>
    <row r="17" spans="1:4" ht="12.75">
      <c r="A17" t="s">
        <v>373</v>
      </c>
      <c r="B17" t="s">
        <v>286</v>
      </c>
      <c r="C17" s="7">
        <v>1</v>
      </c>
      <c r="D17" t="s">
        <v>360</v>
      </c>
    </row>
    <row r="18" spans="1:4" ht="12.75">
      <c r="A18" t="s">
        <v>373</v>
      </c>
      <c r="B18" t="s">
        <v>287</v>
      </c>
      <c r="C18" s="7">
        <v>1</v>
      </c>
      <c r="D18" t="s">
        <v>359</v>
      </c>
    </row>
    <row r="19" spans="1:4" ht="12.75">
      <c r="A19" t="s">
        <v>373</v>
      </c>
      <c r="B19" t="s">
        <v>288</v>
      </c>
      <c r="C19" s="7">
        <v>1</v>
      </c>
      <c r="D19" t="s">
        <v>359</v>
      </c>
    </row>
    <row r="20" spans="1:4" ht="12.75">
      <c r="A20" t="s">
        <v>373</v>
      </c>
      <c r="B20" t="s">
        <v>289</v>
      </c>
      <c r="C20" s="7">
        <v>1</v>
      </c>
      <c r="D20" t="s">
        <v>365</v>
      </c>
    </row>
    <row r="21" spans="1:4" ht="12.75">
      <c r="A21" t="s">
        <v>373</v>
      </c>
      <c r="B21" t="s">
        <v>290</v>
      </c>
      <c r="C21" s="7">
        <v>1</v>
      </c>
      <c r="D21" t="s">
        <v>359</v>
      </c>
    </row>
    <row r="22" spans="1:4" ht="12.75">
      <c r="A22" t="s">
        <v>373</v>
      </c>
      <c r="B22" t="s">
        <v>291</v>
      </c>
      <c r="C22" s="7">
        <v>1</v>
      </c>
      <c r="D22" t="s">
        <v>359</v>
      </c>
    </row>
    <row r="23" spans="1:4" ht="12.75">
      <c r="A23" t="s">
        <v>373</v>
      </c>
      <c r="B23" t="s">
        <v>292</v>
      </c>
      <c r="C23" s="7">
        <v>1</v>
      </c>
      <c r="D23" t="s">
        <v>359</v>
      </c>
    </row>
    <row r="24" spans="1:4" ht="12.75">
      <c r="A24" t="s">
        <v>373</v>
      </c>
      <c r="B24" t="s">
        <v>293</v>
      </c>
      <c r="C24" s="7">
        <v>1</v>
      </c>
      <c r="D24" t="s">
        <v>359</v>
      </c>
    </row>
    <row r="25" spans="1:5" ht="12.75">
      <c r="A25" t="s">
        <v>373</v>
      </c>
      <c r="B25" t="s">
        <v>294</v>
      </c>
      <c r="C25" s="7">
        <v>3</v>
      </c>
      <c r="D25" t="s">
        <v>364</v>
      </c>
      <c r="E25" t="s">
        <v>378</v>
      </c>
    </row>
    <row r="26" spans="1:5" ht="12.75">
      <c r="A26" t="s">
        <v>373</v>
      </c>
      <c r="B26" t="s">
        <v>295</v>
      </c>
      <c r="C26" s="7">
        <v>1</v>
      </c>
      <c r="D26" t="s">
        <v>359</v>
      </c>
      <c r="E26" t="s">
        <v>378</v>
      </c>
    </row>
    <row r="27" spans="1:4" ht="12.75">
      <c r="A27" t="s">
        <v>373</v>
      </c>
      <c r="B27" t="s">
        <v>40</v>
      </c>
      <c r="C27" s="7">
        <v>1</v>
      </c>
      <c r="D27" t="s">
        <v>360</v>
      </c>
    </row>
    <row r="28" spans="1:5" ht="12.75">
      <c r="A28" t="s">
        <v>373</v>
      </c>
      <c r="B28" t="s">
        <v>296</v>
      </c>
      <c r="C28" s="7">
        <v>1</v>
      </c>
      <c r="D28" t="s">
        <v>365</v>
      </c>
      <c r="E28" t="s">
        <v>378</v>
      </c>
    </row>
    <row r="29" spans="1:4" ht="12.75">
      <c r="A29" t="s">
        <v>373</v>
      </c>
      <c r="B29" t="s">
        <v>79</v>
      </c>
      <c r="C29" s="7">
        <v>1</v>
      </c>
      <c r="D29" t="s">
        <v>359</v>
      </c>
    </row>
    <row r="30" spans="1:5" ht="12.75">
      <c r="A30" t="s">
        <v>373</v>
      </c>
      <c r="B30" t="s">
        <v>297</v>
      </c>
      <c r="C30" s="7">
        <v>1</v>
      </c>
      <c r="D30" t="s">
        <v>359</v>
      </c>
      <c r="E30" t="s">
        <v>378</v>
      </c>
    </row>
    <row r="31" spans="1:5" ht="12.75">
      <c r="A31" t="s">
        <v>373</v>
      </c>
      <c r="B31" t="s">
        <v>298</v>
      </c>
      <c r="C31" s="7">
        <v>1</v>
      </c>
      <c r="D31" t="s">
        <v>359</v>
      </c>
      <c r="E31" t="s">
        <v>374</v>
      </c>
    </row>
    <row r="32" spans="1:4" ht="12.75">
      <c r="A32" t="s">
        <v>373</v>
      </c>
      <c r="B32" t="s">
        <v>299</v>
      </c>
      <c r="C32" s="7">
        <v>1</v>
      </c>
      <c r="D32" t="s">
        <v>359</v>
      </c>
    </row>
    <row r="33" spans="1:4" ht="12.75">
      <c r="A33" t="s">
        <v>373</v>
      </c>
      <c r="B33" t="s">
        <v>300</v>
      </c>
      <c r="C33" s="7">
        <v>1</v>
      </c>
      <c r="D33" t="s">
        <v>359</v>
      </c>
    </row>
    <row r="34" spans="1:4" ht="12.75">
      <c r="A34" t="s">
        <v>373</v>
      </c>
      <c r="B34" t="s">
        <v>301</v>
      </c>
      <c r="C34" s="7">
        <v>1</v>
      </c>
      <c r="D34" t="s">
        <v>359</v>
      </c>
    </row>
    <row r="35" spans="1:4" ht="12.75">
      <c r="A35" t="s">
        <v>373</v>
      </c>
      <c r="B35" t="s">
        <v>302</v>
      </c>
      <c r="C35" s="7">
        <v>1</v>
      </c>
      <c r="D35" t="s">
        <v>359</v>
      </c>
    </row>
    <row r="36" spans="1:4" ht="12.75">
      <c r="A36" t="s">
        <v>373</v>
      </c>
      <c r="B36" t="s">
        <v>303</v>
      </c>
      <c r="C36" s="7">
        <v>1</v>
      </c>
      <c r="D36" t="s">
        <v>359</v>
      </c>
    </row>
    <row r="37" spans="1:5" ht="12.75">
      <c r="A37" t="s">
        <v>373</v>
      </c>
      <c r="B37" t="s">
        <v>304</v>
      </c>
      <c r="C37" s="7">
        <v>1</v>
      </c>
      <c r="D37" t="s">
        <v>359</v>
      </c>
      <c r="E37" t="s">
        <v>374</v>
      </c>
    </row>
    <row r="38" spans="1:4" ht="12.75">
      <c r="A38" t="s">
        <v>373</v>
      </c>
      <c r="B38" t="s">
        <v>305</v>
      </c>
      <c r="C38" s="7">
        <v>1</v>
      </c>
      <c r="D38" t="s">
        <v>359</v>
      </c>
    </row>
    <row r="39" spans="1:4" ht="12.75">
      <c r="A39" t="s">
        <v>373</v>
      </c>
      <c r="B39" t="s">
        <v>306</v>
      </c>
      <c r="C39" s="7">
        <v>1</v>
      </c>
      <c r="D39" t="s">
        <v>359</v>
      </c>
    </row>
    <row r="40" spans="1:4" ht="12.75">
      <c r="A40" t="s">
        <v>373</v>
      </c>
      <c r="B40" t="s">
        <v>312</v>
      </c>
      <c r="C40" s="7">
        <v>1</v>
      </c>
      <c r="D40" t="s">
        <v>359</v>
      </c>
    </row>
    <row r="41" spans="1:4" ht="12.75">
      <c r="A41" t="s">
        <v>373</v>
      </c>
      <c r="B41" t="s">
        <v>307</v>
      </c>
      <c r="C41" s="7">
        <v>1</v>
      </c>
      <c r="D41" t="s">
        <v>359</v>
      </c>
    </row>
    <row r="42" spans="1:4" ht="12.75">
      <c r="A42" t="s">
        <v>373</v>
      </c>
      <c r="B42" t="s">
        <v>64</v>
      </c>
      <c r="C42" s="7">
        <v>1</v>
      </c>
      <c r="D42" t="s">
        <v>359</v>
      </c>
    </row>
    <row r="43" spans="1:4" ht="12.75">
      <c r="A43" t="s">
        <v>373</v>
      </c>
      <c r="B43" t="s">
        <v>308</v>
      </c>
      <c r="C43" s="7">
        <v>1</v>
      </c>
      <c r="D43" t="s">
        <v>359</v>
      </c>
    </row>
    <row r="44" spans="1:4" ht="12.75">
      <c r="A44" t="s">
        <v>373</v>
      </c>
      <c r="B44" t="s">
        <v>309</v>
      </c>
      <c r="C44" s="7">
        <v>3</v>
      </c>
      <c r="D44" t="s">
        <v>359</v>
      </c>
    </row>
    <row r="45" spans="1:4" ht="12.75">
      <c r="A45" t="s">
        <v>373</v>
      </c>
      <c r="B45" t="s">
        <v>310</v>
      </c>
      <c r="C45" s="7">
        <v>5</v>
      </c>
      <c r="D45" t="s">
        <v>359</v>
      </c>
    </row>
    <row r="46" spans="1:5" ht="12.75">
      <c r="A46" t="s">
        <v>373</v>
      </c>
      <c r="B46" t="s">
        <v>311</v>
      </c>
      <c r="C46" s="7">
        <v>2</v>
      </c>
      <c r="D46" t="s">
        <v>359</v>
      </c>
      <c r="E46" t="s">
        <v>376</v>
      </c>
    </row>
    <row r="47" spans="1:5" ht="12.75">
      <c r="A47" t="s">
        <v>373</v>
      </c>
      <c r="B47" t="s">
        <v>313</v>
      </c>
      <c r="C47" s="7">
        <v>1</v>
      </c>
      <c r="D47" t="s">
        <v>359</v>
      </c>
      <c r="E47" t="s">
        <v>374</v>
      </c>
    </row>
    <row r="48" spans="1:4" ht="12.75">
      <c r="A48" t="s">
        <v>373</v>
      </c>
      <c r="B48" t="s">
        <v>314</v>
      </c>
      <c r="C48" s="7">
        <v>1</v>
      </c>
      <c r="D48" t="s">
        <v>360</v>
      </c>
    </row>
    <row r="49" spans="1:4" ht="12.75">
      <c r="A49" t="s">
        <v>373</v>
      </c>
      <c r="B49" t="s">
        <v>315</v>
      </c>
      <c r="C49" s="7">
        <v>1</v>
      </c>
      <c r="D49" t="s">
        <v>360</v>
      </c>
    </row>
    <row r="50" spans="1:4" ht="12.75">
      <c r="A50" t="s">
        <v>373</v>
      </c>
      <c r="B50" t="s">
        <v>168</v>
      </c>
      <c r="C50" s="7">
        <v>1</v>
      </c>
      <c r="D50" t="s">
        <v>359</v>
      </c>
    </row>
    <row r="51" spans="1:4" ht="12.75">
      <c r="A51" t="s">
        <v>373</v>
      </c>
      <c r="B51" t="s">
        <v>316</v>
      </c>
      <c r="C51" s="7">
        <v>1</v>
      </c>
      <c r="D51" t="s">
        <v>361</v>
      </c>
    </row>
    <row r="52" spans="1:5" ht="12.75">
      <c r="A52" t="s">
        <v>373</v>
      </c>
      <c r="B52" t="s">
        <v>317</v>
      </c>
      <c r="C52" s="7">
        <v>1</v>
      </c>
      <c r="D52" t="s">
        <v>365</v>
      </c>
      <c r="E52" t="s">
        <v>387</v>
      </c>
    </row>
    <row r="53" spans="1:4" ht="12.75">
      <c r="A53" t="s">
        <v>373</v>
      </c>
      <c r="B53" t="s">
        <v>318</v>
      </c>
      <c r="C53" s="7">
        <v>1</v>
      </c>
      <c r="D53" t="s">
        <v>365</v>
      </c>
    </row>
    <row r="54" spans="1:4" ht="12.75">
      <c r="A54" t="s">
        <v>373</v>
      </c>
      <c r="B54" t="s">
        <v>319</v>
      </c>
      <c r="C54" s="7">
        <v>1</v>
      </c>
      <c r="D54" t="s">
        <v>362</v>
      </c>
    </row>
    <row r="55" spans="1:5" ht="12.75">
      <c r="A55" t="s">
        <v>373</v>
      </c>
      <c r="B55" t="s">
        <v>320</v>
      </c>
      <c r="C55" s="7">
        <v>2</v>
      </c>
      <c r="D55" t="s">
        <v>362</v>
      </c>
      <c r="E55" t="s">
        <v>388</v>
      </c>
    </row>
    <row r="56" spans="1:5" ht="12.75">
      <c r="A56" t="s">
        <v>373</v>
      </c>
      <c r="B56" t="s">
        <v>379</v>
      </c>
      <c r="C56" s="7">
        <v>1</v>
      </c>
      <c r="D56" t="s">
        <v>363</v>
      </c>
      <c r="E56" t="s">
        <v>378</v>
      </c>
    </row>
    <row r="57" spans="1:5" ht="12.75">
      <c r="A57" t="s">
        <v>373</v>
      </c>
      <c r="B57" t="s">
        <v>321</v>
      </c>
      <c r="C57" s="7">
        <v>1</v>
      </c>
      <c r="D57" t="s">
        <v>363</v>
      </c>
      <c r="E57" t="s">
        <v>378</v>
      </c>
    </row>
    <row r="58" spans="1:5" ht="12.75">
      <c r="A58" t="s">
        <v>373</v>
      </c>
      <c r="B58" t="s">
        <v>322</v>
      </c>
      <c r="C58" s="7">
        <v>1</v>
      </c>
      <c r="D58" t="s">
        <v>363</v>
      </c>
      <c r="E58" t="s">
        <v>378</v>
      </c>
    </row>
    <row r="59" spans="1:5" ht="12.75">
      <c r="A59" t="s">
        <v>373</v>
      </c>
      <c r="B59" t="s">
        <v>323</v>
      </c>
      <c r="C59" s="7">
        <v>12</v>
      </c>
      <c r="D59" t="s">
        <v>365</v>
      </c>
      <c r="E59" t="s">
        <v>374</v>
      </c>
    </row>
    <row r="60" spans="1:5" ht="12.75">
      <c r="A60" t="s">
        <v>373</v>
      </c>
      <c r="B60" t="s">
        <v>324</v>
      </c>
      <c r="C60" s="7">
        <v>1</v>
      </c>
      <c r="D60" t="s">
        <v>365</v>
      </c>
      <c r="E60" t="s">
        <v>378</v>
      </c>
    </row>
    <row r="61" spans="1:4" ht="12.75">
      <c r="A61" t="s">
        <v>373</v>
      </c>
      <c r="B61" t="s">
        <v>325</v>
      </c>
      <c r="C61" s="7">
        <v>1</v>
      </c>
      <c r="D61" t="s">
        <v>363</v>
      </c>
    </row>
    <row r="62" spans="1:4" ht="12.75">
      <c r="A62" t="s">
        <v>373</v>
      </c>
      <c r="B62" t="s">
        <v>326</v>
      </c>
      <c r="C62" s="7">
        <v>1</v>
      </c>
      <c r="D62" t="s">
        <v>363</v>
      </c>
    </row>
    <row r="63" spans="1:4" ht="12.75">
      <c r="A63" t="s">
        <v>373</v>
      </c>
      <c r="B63" t="s">
        <v>327</v>
      </c>
      <c r="C63" s="7">
        <v>1</v>
      </c>
      <c r="D63" t="s">
        <v>365</v>
      </c>
    </row>
    <row r="64" spans="1:4" ht="12.75">
      <c r="A64" t="s">
        <v>373</v>
      </c>
      <c r="B64" t="s">
        <v>328</v>
      </c>
      <c r="C64" s="7">
        <v>1</v>
      </c>
      <c r="D64" t="s">
        <v>362</v>
      </c>
    </row>
    <row r="65" spans="1:5" ht="12.75">
      <c r="A65" t="s">
        <v>373</v>
      </c>
      <c r="B65" t="s">
        <v>380</v>
      </c>
      <c r="C65" s="7">
        <v>1</v>
      </c>
      <c r="D65" t="s">
        <v>359</v>
      </c>
      <c r="E65" t="s">
        <v>381</v>
      </c>
    </row>
    <row r="66" spans="1:4" ht="12.75">
      <c r="A66" t="s">
        <v>373</v>
      </c>
      <c r="B66" t="s">
        <v>329</v>
      </c>
      <c r="C66" s="7">
        <v>1</v>
      </c>
      <c r="D66" t="s">
        <v>359</v>
      </c>
    </row>
    <row r="67" spans="1:4" ht="12.75">
      <c r="A67" t="s">
        <v>373</v>
      </c>
      <c r="B67" t="s">
        <v>330</v>
      </c>
      <c r="C67" s="7">
        <v>1</v>
      </c>
      <c r="D67" t="s">
        <v>359</v>
      </c>
    </row>
    <row r="68" spans="1:4" ht="12.75">
      <c r="A68" t="s">
        <v>373</v>
      </c>
      <c r="B68" t="s">
        <v>331</v>
      </c>
      <c r="C68" s="7">
        <v>1</v>
      </c>
      <c r="D68" t="s">
        <v>365</v>
      </c>
    </row>
    <row r="69" spans="1:4" ht="12.75">
      <c r="A69" t="s">
        <v>373</v>
      </c>
      <c r="B69" t="s">
        <v>332</v>
      </c>
      <c r="C69" s="7">
        <v>1</v>
      </c>
      <c r="D69" t="s">
        <v>365</v>
      </c>
    </row>
    <row r="70" spans="1:4" ht="12.75">
      <c r="A70" t="s">
        <v>373</v>
      </c>
      <c r="B70" t="s">
        <v>333</v>
      </c>
      <c r="C70" s="7">
        <v>1</v>
      </c>
      <c r="D70" t="s">
        <v>278</v>
      </c>
    </row>
    <row r="71" spans="1:4" ht="12.75">
      <c r="A71" t="s">
        <v>373</v>
      </c>
      <c r="B71" t="s">
        <v>334</v>
      </c>
      <c r="C71" s="7">
        <v>1</v>
      </c>
      <c r="D71" t="s">
        <v>365</v>
      </c>
    </row>
    <row r="72" spans="1:4" ht="12.75">
      <c r="A72" t="s">
        <v>373</v>
      </c>
      <c r="B72" t="s">
        <v>367</v>
      </c>
      <c r="C72" s="7">
        <v>1</v>
      </c>
      <c r="D72" t="s">
        <v>278</v>
      </c>
    </row>
    <row r="73" spans="1:4" ht="12.75">
      <c r="A73" t="s">
        <v>373</v>
      </c>
      <c r="B73" t="s">
        <v>34</v>
      </c>
      <c r="C73" s="7">
        <v>2</v>
      </c>
      <c r="D73" t="s">
        <v>278</v>
      </c>
    </row>
    <row r="74" spans="1:4" ht="12.75">
      <c r="A74" t="s">
        <v>373</v>
      </c>
      <c r="B74" t="s">
        <v>335</v>
      </c>
      <c r="C74" s="7">
        <v>1</v>
      </c>
      <c r="D74" t="s">
        <v>278</v>
      </c>
    </row>
    <row r="75" spans="1:4" ht="12.75">
      <c r="A75" t="s">
        <v>373</v>
      </c>
      <c r="B75" t="s">
        <v>377</v>
      </c>
      <c r="C75" s="7">
        <v>1</v>
      </c>
      <c r="D75" t="s">
        <v>278</v>
      </c>
    </row>
    <row r="76" spans="1:4" ht="12.75">
      <c r="A76" t="s">
        <v>373</v>
      </c>
      <c r="B76" t="s">
        <v>336</v>
      </c>
      <c r="C76" s="7">
        <v>2</v>
      </c>
      <c r="D76" t="s">
        <v>278</v>
      </c>
    </row>
    <row r="77" spans="1:4" ht="12.75">
      <c r="A77" t="s">
        <v>373</v>
      </c>
      <c r="B77" t="s">
        <v>337</v>
      </c>
      <c r="C77" s="7">
        <v>1</v>
      </c>
      <c r="D77" t="s">
        <v>278</v>
      </c>
    </row>
    <row r="78" spans="1:4" ht="12.75">
      <c r="A78" t="s">
        <v>373</v>
      </c>
      <c r="B78" t="s">
        <v>338</v>
      </c>
      <c r="C78" s="7">
        <v>1</v>
      </c>
      <c r="D78" t="s">
        <v>278</v>
      </c>
    </row>
    <row r="79" spans="1:4" ht="12.75">
      <c r="A79" t="s">
        <v>373</v>
      </c>
      <c r="B79" t="s">
        <v>339</v>
      </c>
      <c r="C79" s="7">
        <v>1</v>
      </c>
      <c r="D79" t="s">
        <v>278</v>
      </c>
    </row>
    <row r="80" spans="1:5" ht="12.75">
      <c r="A80" t="s">
        <v>373</v>
      </c>
      <c r="B80" t="s">
        <v>375</v>
      </c>
      <c r="C80" s="7">
        <v>1</v>
      </c>
      <c r="D80" t="s">
        <v>365</v>
      </c>
      <c r="E80" t="s">
        <v>378</v>
      </c>
    </row>
    <row r="81" spans="1:4" ht="12.75">
      <c r="A81" t="s">
        <v>373</v>
      </c>
      <c r="B81" t="s">
        <v>340</v>
      </c>
      <c r="C81" s="7">
        <v>1</v>
      </c>
      <c r="D81" t="s">
        <v>365</v>
      </c>
    </row>
    <row r="82" spans="1:4" ht="12.75">
      <c r="A82" t="s">
        <v>373</v>
      </c>
      <c r="B82" t="s">
        <v>341</v>
      </c>
      <c r="C82" s="7">
        <v>1</v>
      </c>
      <c r="D82" t="s">
        <v>362</v>
      </c>
    </row>
    <row r="83" spans="1:4" ht="12.75">
      <c r="A83" t="s">
        <v>373</v>
      </c>
      <c r="B83" t="s">
        <v>342</v>
      </c>
      <c r="C83" s="7">
        <v>1</v>
      </c>
      <c r="D83" t="s">
        <v>362</v>
      </c>
    </row>
    <row r="84" spans="1:4" ht="12.75">
      <c r="A84" t="s">
        <v>373</v>
      </c>
      <c r="B84" t="s">
        <v>19</v>
      </c>
      <c r="C84" s="7">
        <v>1</v>
      </c>
      <c r="D84" t="s">
        <v>362</v>
      </c>
    </row>
    <row r="85" spans="1:4" ht="12.75">
      <c r="A85" t="s">
        <v>373</v>
      </c>
      <c r="B85" t="s">
        <v>343</v>
      </c>
      <c r="C85" s="7">
        <v>1</v>
      </c>
      <c r="D85" t="s">
        <v>362</v>
      </c>
    </row>
    <row r="86" spans="1:5" ht="12.75">
      <c r="A86" t="s">
        <v>373</v>
      </c>
      <c r="B86" t="s">
        <v>179</v>
      </c>
      <c r="C86" s="7">
        <v>1</v>
      </c>
      <c r="D86" t="s">
        <v>365</v>
      </c>
      <c r="E86" t="s">
        <v>374</v>
      </c>
    </row>
    <row r="87" spans="1:5" ht="12.75">
      <c r="A87" t="s">
        <v>373</v>
      </c>
      <c r="B87" t="s">
        <v>344</v>
      </c>
      <c r="C87" s="7">
        <v>1</v>
      </c>
      <c r="D87" t="s">
        <v>365</v>
      </c>
      <c r="E87" t="s">
        <v>374</v>
      </c>
    </row>
    <row r="88" spans="1:4" ht="12.75">
      <c r="A88" t="s">
        <v>373</v>
      </c>
      <c r="B88" t="s">
        <v>127</v>
      </c>
      <c r="C88" s="7">
        <v>1</v>
      </c>
      <c r="D88" t="s">
        <v>366</v>
      </c>
    </row>
    <row r="89" spans="1:4" ht="12.75">
      <c r="A89" t="s">
        <v>373</v>
      </c>
      <c r="B89" t="s">
        <v>345</v>
      </c>
      <c r="C89" s="7">
        <v>1</v>
      </c>
      <c r="D89" t="s">
        <v>365</v>
      </c>
    </row>
    <row r="90" spans="1:4" ht="12.75">
      <c r="A90" t="s">
        <v>373</v>
      </c>
      <c r="B90" t="s">
        <v>346</v>
      </c>
      <c r="C90" s="7">
        <v>1</v>
      </c>
      <c r="D90" t="s">
        <v>364</v>
      </c>
    </row>
    <row r="91" spans="1:5" ht="12.75">
      <c r="A91" t="s">
        <v>373</v>
      </c>
      <c r="B91" t="s">
        <v>347</v>
      </c>
      <c r="C91" s="7">
        <v>1</v>
      </c>
      <c r="D91" t="s">
        <v>365</v>
      </c>
      <c r="E91" t="s">
        <v>389</v>
      </c>
    </row>
    <row r="92" spans="1:5" ht="12.75">
      <c r="A92" t="s">
        <v>373</v>
      </c>
      <c r="B92" t="s">
        <v>348</v>
      </c>
      <c r="C92" s="7">
        <v>1</v>
      </c>
      <c r="D92" t="s">
        <v>364</v>
      </c>
      <c r="E92" t="s">
        <v>374</v>
      </c>
    </row>
    <row r="93" spans="1:5" ht="12.75">
      <c r="A93" t="s">
        <v>373</v>
      </c>
      <c r="B93" t="s">
        <v>349</v>
      </c>
      <c r="C93" s="7">
        <v>1</v>
      </c>
      <c r="D93" t="s">
        <v>366</v>
      </c>
      <c r="E93" t="s">
        <v>378</v>
      </c>
    </row>
    <row r="94" spans="1:4" ht="12.75">
      <c r="A94" t="s">
        <v>373</v>
      </c>
      <c r="B94" t="s">
        <v>350</v>
      </c>
      <c r="C94" s="7">
        <v>1</v>
      </c>
      <c r="D94" t="s">
        <v>365</v>
      </c>
    </row>
    <row r="95" spans="1:4" ht="12.75">
      <c r="A95" t="s">
        <v>373</v>
      </c>
      <c r="B95" t="s">
        <v>55</v>
      </c>
      <c r="C95" s="7">
        <v>1</v>
      </c>
      <c r="D95" t="s">
        <v>365</v>
      </c>
    </row>
    <row r="96" spans="1:5" ht="12.75">
      <c r="A96" t="s">
        <v>373</v>
      </c>
      <c r="B96" t="s">
        <v>351</v>
      </c>
      <c r="C96" s="7">
        <v>1</v>
      </c>
      <c r="D96" t="s">
        <v>365</v>
      </c>
      <c r="E96" t="s">
        <v>378</v>
      </c>
    </row>
    <row r="97" spans="1:4" ht="12.75">
      <c r="A97" t="s">
        <v>373</v>
      </c>
      <c r="B97" t="s">
        <v>352</v>
      </c>
      <c r="C97" s="7">
        <v>1</v>
      </c>
      <c r="D97" t="s">
        <v>365</v>
      </c>
    </row>
    <row r="98" spans="1:5" ht="12.75">
      <c r="A98" t="s">
        <v>373</v>
      </c>
      <c r="B98" t="s">
        <v>353</v>
      </c>
      <c r="C98" s="7">
        <v>1</v>
      </c>
      <c r="D98" t="s">
        <v>365</v>
      </c>
      <c r="E98" t="s">
        <v>378</v>
      </c>
    </row>
    <row r="99" spans="1:5" ht="12.75">
      <c r="A99" t="s">
        <v>373</v>
      </c>
      <c r="B99" t="s">
        <v>354</v>
      </c>
      <c r="C99" s="7">
        <v>1</v>
      </c>
      <c r="D99" t="s">
        <v>365</v>
      </c>
      <c r="E99" t="s">
        <v>374</v>
      </c>
    </row>
    <row r="100" spans="1:4" ht="12.75">
      <c r="A100" t="s">
        <v>373</v>
      </c>
      <c r="B100" t="s">
        <v>214</v>
      </c>
      <c r="C100" s="7">
        <v>1</v>
      </c>
      <c r="D100" t="s">
        <v>278</v>
      </c>
    </row>
    <row r="101" spans="1:4" ht="12.75">
      <c r="A101" t="s">
        <v>373</v>
      </c>
      <c r="B101" t="s">
        <v>355</v>
      </c>
      <c r="C101" s="7">
        <v>1</v>
      </c>
      <c r="D101" t="s">
        <v>278</v>
      </c>
    </row>
    <row r="102" spans="1:4" ht="12.75">
      <c r="A102" t="s">
        <v>373</v>
      </c>
      <c r="B102" t="s">
        <v>356</v>
      </c>
      <c r="C102" s="7">
        <v>5</v>
      </c>
      <c r="D102" t="s">
        <v>365</v>
      </c>
    </row>
    <row r="103" spans="1:4" ht="12.75">
      <c r="A103" t="s">
        <v>373</v>
      </c>
      <c r="B103" t="s">
        <v>60</v>
      </c>
      <c r="C103" s="7">
        <v>1</v>
      </c>
      <c r="D103" t="s">
        <v>365</v>
      </c>
    </row>
    <row r="104" spans="1:4" ht="12.75">
      <c r="A104" t="s">
        <v>373</v>
      </c>
      <c r="B104" t="s">
        <v>357</v>
      </c>
      <c r="C104" s="7">
        <v>1</v>
      </c>
      <c r="D104" t="s">
        <v>365</v>
      </c>
    </row>
    <row r="105" spans="1:5" ht="12.75">
      <c r="A105" t="s">
        <v>373</v>
      </c>
      <c r="B105" t="s">
        <v>133</v>
      </c>
      <c r="C105" s="7">
        <v>1</v>
      </c>
      <c r="D105" t="s">
        <v>364</v>
      </c>
      <c r="E105" t="s">
        <v>378</v>
      </c>
    </row>
    <row r="106" spans="1:4" ht="12.75">
      <c r="A106" t="s">
        <v>373</v>
      </c>
      <c r="B106" t="s">
        <v>97</v>
      </c>
      <c r="C106" s="7">
        <v>1</v>
      </c>
      <c r="D106" t="s">
        <v>364</v>
      </c>
    </row>
    <row r="107" spans="1:4" ht="12.75">
      <c r="A107" t="s">
        <v>373</v>
      </c>
      <c r="B107" t="s">
        <v>358</v>
      </c>
      <c r="C107" s="7">
        <v>1</v>
      </c>
      <c r="D107" t="s">
        <v>364</v>
      </c>
    </row>
    <row r="108" spans="1:4" ht="12.75">
      <c r="A108" t="s">
        <v>373</v>
      </c>
      <c r="B108" t="s">
        <v>105</v>
      </c>
      <c r="C108" s="7">
        <v>1</v>
      </c>
      <c r="D108" t="s">
        <v>364</v>
      </c>
    </row>
    <row r="109" spans="1:4" ht="12.75">
      <c r="A109" t="s">
        <v>373</v>
      </c>
      <c r="B109" t="s">
        <v>42</v>
      </c>
      <c r="C109" s="7">
        <v>1</v>
      </c>
      <c r="D109" t="s">
        <v>363</v>
      </c>
    </row>
    <row r="110" spans="2:5" ht="12.75">
      <c r="B110" t="s">
        <v>385</v>
      </c>
      <c r="C110" s="7">
        <v>4</v>
      </c>
      <c r="D110" t="s">
        <v>365</v>
      </c>
      <c r="E110" t="s">
        <v>386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1" max="1" width="20.8515625" style="0" customWidth="1"/>
    <col min="2" max="2" width="2.28125" style="0" customWidth="1"/>
    <col min="4" max="4" width="2.28125" style="0" customWidth="1"/>
    <col min="6" max="6" width="2.57421875" style="0" customWidth="1"/>
    <col min="8" max="8" width="2.57421875" style="0" customWidth="1"/>
    <col min="11" max="11" width="3.140625" style="0" customWidth="1"/>
    <col min="13" max="13" width="3.421875" style="0" customWidth="1"/>
    <col min="16" max="16" width="3.421875" style="0" customWidth="1"/>
    <col min="18" max="18" width="3.421875" style="0" customWidth="1"/>
    <col min="21" max="21" width="3.7109375" style="0" customWidth="1"/>
    <col min="23" max="23" width="3.421875" style="0" customWidth="1"/>
    <col min="25" max="25" width="3.421875" style="0" customWidth="1"/>
    <col min="27" max="27" width="3.421875" style="0" customWidth="1"/>
    <col min="29" max="30" width="3.7109375" style="0" customWidth="1"/>
    <col min="32" max="32" width="3.7109375" style="0" customWidth="1"/>
    <col min="34" max="34" width="3.7109375" style="0" customWidth="1"/>
    <col min="36" max="36" width="3.421875" style="0" customWidth="1"/>
    <col min="38" max="38" width="3.7109375" style="0" customWidth="1"/>
    <col min="40" max="40" width="9.421875" style="0" customWidth="1"/>
  </cols>
  <sheetData>
    <row r="1" spans="2:33" ht="12.75">
      <c r="B1" s="8" t="s">
        <v>160</v>
      </c>
      <c r="C1" s="8"/>
      <c r="D1" s="8"/>
      <c r="E1" s="8"/>
      <c r="F1" s="8" t="s">
        <v>161</v>
      </c>
      <c r="G1" s="8"/>
      <c r="H1" s="8"/>
      <c r="I1" s="8"/>
      <c r="K1" s="8" t="s">
        <v>162</v>
      </c>
      <c r="L1" s="8"/>
      <c r="M1" s="8"/>
      <c r="N1" s="8"/>
      <c r="O1" s="8" t="s">
        <v>163</v>
      </c>
      <c r="P1" s="8"/>
      <c r="Q1" s="8"/>
      <c r="R1" s="8"/>
      <c r="S1" s="8"/>
      <c r="T1" s="8"/>
      <c r="U1" s="8"/>
      <c r="V1" s="8"/>
      <c r="W1" s="8"/>
      <c r="X1" s="8"/>
      <c r="AC1" s="8" t="s">
        <v>167</v>
      </c>
      <c r="AD1" s="8"/>
      <c r="AE1" s="8"/>
      <c r="AF1" s="8"/>
      <c r="AG1" s="8"/>
    </row>
    <row r="2" spans="3:39" ht="12.75">
      <c r="C2">
        <v>3</v>
      </c>
      <c r="E2">
        <v>4</v>
      </c>
      <c r="G2">
        <v>23</v>
      </c>
      <c r="I2">
        <v>24</v>
      </c>
      <c r="L2">
        <v>5</v>
      </c>
      <c r="N2">
        <v>6</v>
      </c>
      <c r="Q2">
        <v>21</v>
      </c>
      <c r="S2">
        <v>22</v>
      </c>
      <c r="V2">
        <v>33</v>
      </c>
      <c r="X2">
        <v>34</v>
      </c>
      <c r="Z2">
        <v>275</v>
      </c>
      <c r="AB2">
        <v>276</v>
      </c>
      <c r="AE2">
        <v>263</v>
      </c>
      <c r="AG2">
        <v>264</v>
      </c>
      <c r="AI2">
        <v>285</v>
      </c>
      <c r="AK2">
        <v>286</v>
      </c>
      <c r="AM2">
        <v>211</v>
      </c>
    </row>
    <row r="3" spans="1:10" ht="12.75">
      <c r="A3" t="s">
        <v>141</v>
      </c>
      <c r="B3">
        <v>3</v>
      </c>
      <c r="C3" t="s">
        <v>62</v>
      </c>
      <c r="E3" t="s">
        <v>62</v>
      </c>
      <c r="G3" t="s">
        <v>62</v>
      </c>
      <c r="I3" t="s">
        <v>62</v>
      </c>
      <c r="J3" s="9" t="s">
        <v>164</v>
      </c>
    </row>
    <row r="4" spans="1:10" ht="12.75">
      <c r="A4" t="s">
        <v>142</v>
      </c>
      <c r="C4" t="s">
        <v>62</v>
      </c>
      <c r="E4" t="s">
        <v>62</v>
      </c>
      <c r="J4" s="8"/>
    </row>
    <row r="5" spans="1:24" ht="12.75">
      <c r="A5" t="s">
        <v>148</v>
      </c>
      <c r="J5" s="8"/>
      <c r="V5" t="s">
        <v>62</v>
      </c>
      <c r="X5" t="s">
        <v>62</v>
      </c>
    </row>
    <row r="6" spans="1:19" ht="12.75">
      <c r="A6" t="s">
        <v>144</v>
      </c>
      <c r="C6" t="s">
        <v>62</v>
      </c>
      <c r="E6" t="s">
        <v>62</v>
      </c>
      <c r="J6" s="8"/>
      <c r="O6" s="8">
        <v>22260</v>
      </c>
      <c r="Q6" t="s">
        <v>62</v>
      </c>
      <c r="S6" t="s">
        <v>62</v>
      </c>
    </row>
    <row r="7" spans="1:28" ht="12.75">
      <c r="A7" t="s">
        <v>146</v>
      </c>
      <c r="C7" t="s">
        <v>62</v>
      </c>
      <c r="E7" t="s">
        <v>62</v>
      </c>
      <c r="J7" s="8"/>
      <c r="O7" s="8"/>
      <c r="Q7" t="s">
        <v>62</v>
      </c>
      <c r="S7" t="s">
        <v>62</v>
      </c>
      <c r="T7" s="11" t="s">
        <v>165</v>
      </c>
      <c r="Z7" t="s">
        <v>178</v>
      </c>
      <c r="AB7" t="s">
        <v>177</v>
      </c>
    </row>
    <row r="8" spans="1:37" ht="12.75">
      <c r="A8" t="s">
        <v>158</v>
      </c>
      <c r="C8" t="s">
        <v>62</v>
      </c>
      <c r="E8" t="s">
        <v>62</v>
      </c>
      <c r="J8" s="8"/>
      <c r="O8" s="8"/>
      <c r="Q8" t="s">
        <v>62</v>
      </c>
      <c r="S8" t="s">
        <v>62</v>
      </c>
      <c r="T8" s="12"/>
      <c r="Z8" t="s">
        <v>176</v>
      </c>
      <c r="AB8" t="s">
        <v>175</v>
      </c>
      <c r="AI8" t="s">
        <v>62</v>
      </c>
      <c r="AK8" t="s">
        <v>62</v>
      </c>
    </row>
    <row r="9" spans="1:41" ht="12.75">
      <c r="A9" t="s">
        <v>143</v>
      </c>
      <c r="B9">
        <v>4</v>
      </c>
      <c r="C9" s="4">
        <v>0.5875</v>
      </c>
      <c r="D9">
        <v>7</v>
      </c>
      <c r="E9" s="4">
        <v>0.3263888888888889</v>
      </c>
      <c r="F9">
        <v>7</v>
      </c>
      <c r="G9" s="4">
        <v>0.5875</v>
      </c>
      <c r="H9">
        <v>4</v>
      </c>
      <c r="I9" s="4">
        <v>0.3263888888888889</v>
      </c>
      <c r="J9" s="8"/>
      <c r="O9" s="8"/>
      <c r="P9" t="s">
        <v>155</v>
      </c>
      <c r="Q9" s="4">
        <v>0.4583333333333333</v>
      </c>
      <c r="R9" t="s">
        <v>156</v>
      </c>
      <c r="S9" s="4">
        <v>0.8055555555555555</v>
      </c>
      <c r="T9" s="12"/>
      <c r="U9" t="s">
        <v>155</v>
      </c>
      <c r="V9" s="4">
        <v>0.4583333333333333</v>
      </c>
      <c r="W9" t="s">
        <v>156</v>
      </c>
      <c r="X9" s="4">
        <v>0.8055555555555555</v>
      </c>
      <c r="Y9" s="5" t="s">
        <v>157</v>
      </c>
      <c r="Z9" s="4">
        <v>0.4131944444444444</v>
      </c>
      <c r="AA9" s="5" t="s">
        <v>157</v>
      </c>
      <c r="AB9" s="4">
        <v>0.6805555555555555</v>
      </c>
      <c r="AC9" s="4"/>
      <c r="AD9" s="5"/>
      <c r="AE9" s="4"/>
      <c r="AF9" s="5"/>
      <c r="AG9" s="4"/>
      <c r="AI9" t="s">
        <v>62</v>
      </c>
      <c r="AJ9" s="5" t="s">
        <v>157</v>
      </c>
      <c r="AK9" s="4">
        <v>0.4375</v>
      </c>
      <c r="AL9" s="5" t="s">
        <v>157</v>
      </c>
      <c r="AM9" s="4">
        <v>0.6597222222222222</v>
      </c>
      <c r="AO9" s="5"/>
    </row>
    <row r="10" spans="2:42" ht="12.75" customHeight="1">
      <c r="B10">
        <v>4</v>
      </c>
      <c r="C10" s="4">
        <v>0.7333333333333334</v>
      </c>
      <c r="D10">
        <v>7</v>
      </c>
      <c r="E10" s="4">
        <v>0.3055555555555555</v>
      </c>
      <c r="J10" s="9" t="s">
        <v>159</v>
      </c>
      <c r="K10" t="s">
        <v>153</v>
      </c>
      <c r="L10" s="4">
        <v>0.576388888888889</v>
      </c>
      <c r="M10" t="s">
        <v>154</v>
      </c>
      <c r="N10" s="4">
        <v>0.3055555555555555</v>
      </c>
      <c r="O10" s="4"/>
      <c r="AC10" s="10">
        <v>30330</v>
      </c>
      <c r="AD10" s="5" t="s">
        <v>157</v>
      </c>
      <c r="AE10" s="4">
        <v>0.8402777777777778</v>
      </c>
      <c r="AF10" s="5" t="s">
        <v>157</v>
      </c>
      <c r="AG10" s="4">
        <v>0.24305555555555555</v>
      </c>
      <c r="AN10" s="9" t="s">
        <v>166</v>
      </c>
      <c r="AO10" s="5" t="s">
        <v>157</v>
      </c>
      <c r="AP10" t="s">
        <v>62</v>
      </c>
    </row>
    <row r="11" spans="1:40" ht="12.75">
      <c r="A11" t="s">
        <v>145</v>
      </c>
      <c r="J11" s="8"/>
      <c r="L11" t="s">
        <v>62</v>
      </c>
      <c r="N11" t="s">
        <v>62</v>
      </c>
      <c r="AC11" s="10"/>
      <c r="AN11" s="8"/>
    </row>
    <row r="12" spans="1:42" ht="12.75">
      <c r="A12" t="s">
        <v>147</v>
      </c>
      <c r="C12" t="s">
        <v>62</v>
      </c>
      <c r="E12" t="s">
        <v>62</v>
      </c>
      <c r="J12" s="8"/>
      <c r="L12" t="s">
        <v>62</v>
      </c>
      <c r="N12" t="s">
        <v>62</v>
      </c>
      <c r="AC12" s="10"/>
      <c r="AN12" s="8"/>
      <c r="AP12" t="s">
        <v>62</v>
      </c>
    </row>
    <row r="13" spans="1:29" ht="12.75">
      <c r="A13" t="s">
        <v>149</v>
      </c>
      <c r="C13" t="s">
        <v>62</v>
      </c>
      <c r="E13" t="s">
        <v>62</v>
      </c>
      <c r="J13" s="8"/>
      <c r="L13" t="s">
        <v>62</v>
      </c>
      <c r="N13" t="s">
        <v>62</v>
      </c>
      <c r="AC13" s="10"/>
    </row>
    <row r="14" spans="1:29" ht="12.75">
      <c r="A14" t="s">
        <v>150</v>
      </c>
      <c r="C14" t="s">
        <v>62</v>
      </c>
      <c r="E14" t="s">
        <v>62</v>
      </c>
      <c r="J14" s="8"/>
      <c r="L14" t="s">
        <v>62</v>
      </c>
      <c r="N14" t="s">
        <v>62</v>
      </c>
      <c r="AC14" s="10"/>
    </row>
    <row r="15" spans="1:33" ht="12.75">
      <c r="A15" t="s">
        <v>151</v>
      </c>
      <c r="C15" t="s">
        <v>62</v>
      </c>
      <c r="E15" t="s">
        <v>62</v>
      </c>
      <c r="J15" s="8"/>
      <c r="L15" t="s">
        <v>62</v>
      </c>
      <c r="N15" t="s">
        <v>62</v>
      </c>
      <c r="AC15" s="10"/>
      <c r="AE15" t="s">
        <v>62</v>
      </c>
      <c r="AG15" t="s">
        <v>62</v>
      </c>
    </row>
    <row r="16" spans="1:14" ht="12.75">
      <c r="A16" t="s">
        <v>152</v>
      </c>
      <c r="C16" t="s">
        <v>62</v>
      </c>
      <c r="E16" t="s">
        <v>62</v>
      </c>
      <c r="J16" s="8"/>
      <c r="L16" t="s">
        <v>62</v>
      </c>
      <c r="N16" t="s">
        <v>62</v>
      </c>
    </row>
  </sheetData>
  <mergeCells count="12">
    <mergeCell ref="T1:X1"/>
    <mergeCell ref="J3:J9"/>
    <mergeCell ref="AN10:AN12"/>
    <mergeCell ref="AC1:AG1"/>
    <mergeCell ref="AC10:AC15"/>
    <mergeCell ref="J10:J16"/>
    <mergeCell ref="O6:O9"/>
    <mergeCell ref="T7:T9"/>
    <mergeCell ref="B1:E1"/>
    <mergeCell ref="F1:I1"/>
    <mergeCell ref="K1:N1"/>
    <mergeCell ref="O1:S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Mandys</dc:creator>
  <cp:keywords/>
  <dc:description/>
  <cp:lastModifiedBy>TMa</cp:lastModifiedBy>
  <cp:lastPrinted>2002-07-17T12:07:26Z</cp:lastPrinted>
  <dcterms:created xsi:type="dcterms:W3CDTF">2002-06-12T09:33:31Z</dcterms:created>
  <dcterms:modified xsi:type="dcterms:W3CDTF">2005-01-24T10:32:03Z</dcterms:modified>
  <cp:category/>
  <cp:version/>
  <cp:contentType/>
  <cp:contentStatus/>
</cp:coreProperties>
</file>